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C:\Users\jonat\Documents\Documents\LMPC\accounts\"/>
    </mc:Choice>
  </mc:AlternateContent>
  <xr:revisionPtr revIDLastSave="0" documentId="13_ncr:1_{AE137FE6-CF5F-4128-A7B2-E9ED9361B6FC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310325" sheetId="31" r:id="rId1"/>
    <sheet name="VAT 2024-25" sheetId="24" r:id="rId2"/>
    <sheet name="310324 apm" sheetId="33" r:id="rId3"/>
  </sheets>
  <definedNames>
    <definedName name="SSLink0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81" i="31" l="1"/>
  <c r="O84" i="31"/>
  <c r="O87" i="31"/>
  <c r="O63" i="31"/>
  <c r="P81" i="31"/>
  <c r="P84" i="31"/>
  <c r="P63" i="31"/>
  <c r="I24" i="24"/>
  <c r="E21" i="31"/>
  <c r="AN96" i="31"/>
  <c r="O86" i="31"/>
  <c r="G32" i="31"/>
  <c r="AG164" i="31"/>
  <c r="E24" i="31"/>
  <c r="AE164" i="31"/>
  <c r="AB164" i="31"/>
  <c r="V68" i="31"/>
  <c r="AP164" i="31"/>
  <c r="AM164" i="31"/>
  <c r="AL164" i="31"/>
  <c r="E30" i="31"/>
  <c r="AK164" i="31"/>
  <c r="E15" i="31"/>
  <c r="AJ164" i="31"/>
  <c r="E25" i="31"/>
  <c r="AI164" i="31"/>
  <c r="E18" i="31"/>
  <c r="O58" i="31"/>
  <c r="AH164" i="31"/>
  <c r="E17" i="31"/>
  <c r="AD164" i="31"/>
  <c r="O48" i="31"/>
  <c r="AA164" i="31"/>
  <c r="E19" i="31"/>
  <c r="Z164" i="31"/>
  <c r="E10" i="31"/>
  <c r="Y164" i="31"/>
  <c r="E11" i="31"/>
  <c r="O45" i="31"/>
  <c r="X164" i="31"/>
  <c r="L30" i="31"/>
  <c r="L34" i="31"/>
  <c r="W164" i="31"/>
  <c r="AN130" i="31"/>
  <c r="E22" i="31"/>
  <c r="AC71" i="31"/>
  <c r="AC164" i="31"/>
  <c r="P62" i="31"/>
  <c r="P58" i="31"/>
  <c r="P56" i="31"/>
  <c r="P55" i="31"/>
  <c r="O52" i="31"/>
  <c r="O51" i="31"/>
  <c r="E16" i="31"/>
  <c r="E28" i="31"/>
  <c r="E27" i="31"/>
  <c r="AF120" i="31"/>
  <c r="V120" i="31"/>
  <c r="V121" i="31"/>
  <c r="V122" i="31"/>
  <c r="V109" i="31"/>
  <c r="V110" i="31"/>
  <c r="V111" i="31"/>
  <c r="V112" i="31"/>
  <c r="V113" i="31"/>
  <c r="V114" i="31"/>
  <c r="V115" i="31"/>
  <c r="V116" i="31"/>
  <c r="V117" i="31"/>
  <c r="V118" i="31"/>
  <c r="E8" i="31"/>
  <c r="O49" i="31"/>
  <c r="G48" i="31"/>
  <c r="G50" i="31"/>
  <c r="G33" i="31"/>
  <c r="E29" i="31"/>
  <c r="E26" i="31"/>
  <c r="V25" i="31"/>
  <c r="L18" i="31"/>
  <c r="V63" i="31"/>
  <c r="V64" i="31"/>
  <c r="V65" i="31"/>
  <c r="V66" i="31"/>
  <c r="V67" i="31"/>
  <c r="V69" i="31"/>
  <c r="V70" i="31"/>
  <c r="V71" i="31"/>
  <c r="V72" i="31"/>
  <c r="V73" i="31"/>
  <c r="V74" i="31"/>
  <c r="V75" i="31"/>
  <c r="V76" i="31"/>
  <c r="V77" i="31"/>
  <c r="V32" i="31"/>
  <c r="V33" i="31"/>
  <c r="V34" i="31"/>
  <c r="V35" i="31"/>
  <c r="V36" i="31"/>
  <c r="V37" i="31"/>
  <c r="V38" i="31"/>
  <c r="V39" i="31"/>
  <c r="V40" i="31"/>
  <c r="V41" i="31"/>
  <c r="V42" i="31"/>
  <c r="V43" i="31"/>
  <c r="V44" i="31"/>
  <c r="V45" i="31"/>
  <c r="V46" i="31"/>
  <c r="V47" i="31"/>
  <c r="V48" i="31"/>
  <c r="V49" i="31"/>
  <c r="V50" i="31"/>
  <c r="V51" i="31"/>
  <c r="V52" i="31"/>
  <c r="V53" i="31"/>
  <c r="V54" i="31"/>
  <c r="V55" i="31"/>
  <c r="V56" i="31"/>
  <c r="V57" i="31"/>
  <c r="V58" i="31"/>
  <c r="V59" i="31"/>
  <c r="V60" i="31"/>
  <c r="V61" i="31"/>
  <c r="V62" i="31"/>
  <c r="V78" i="31"/>
  <c r="V79" i="31"/>
  <c r="V80" i="31"/>
  <c r="V81" i="31"/>
  <c r="V82" i="31"/>
  <c r="V83" i="31"/>
  <c r="V84" i="31"/>
  <c r="V85" i="31"/>
  <c r="V14" i="31"/>
  <c r="V15" i="31"/>
  <c r="V16" i="31"/>
  <c r="V17" i="31"/>
  <c r="V18" i="31"/>
  <c r="V19" i="31"/>
  <c r="V20" i="31"/>
  <c r="V21" i="31"/>
  <c r="V22" i="31"/>
  <c r="V23" i="31"/>
  <c r="V24" i="31"/>
  <c r="V26" i="31"/>
  <c r="V27" i="31"/>
  <c r="V28" i="31"/>
  <c r="V29" i="31"/>
  <c r="V30" i="31"/>
  <c r="V31" i="31"/>
  <c r="V86" i="31"/>
  <c r="V87" i="31"/>
  <c r="V88" i="31"/>
  <c r="V89" i="31"/>
  <c r="V90" i="31"/>
  <c r="V91" i="31"/>
  <c r="V92" i="31"/>
  <c r="V93" i="31"/>
  <c r="V94" i="31"/>
  <c r="V97" i="31"/>
  <c r="V98" i="31"/>
  <c r="V99" i="31"/>
  <c r="V100" i="31"/>
  <c r="V101" i="31"/>
  <c r="V102" i="31"/>
  <c r="V103" i="31"/>
  <c r="V104" i="31"/>
  <c r="V105" i="31"/>
  <c r="V106" i="31"/>
  <c r="V107" i="31"/>
  <c r="V108" i="31"/>
  <c r="V119" i="31"/>
  <c r="V123" i="31"/>
  <c r="V124" i="31"/>
  <c r="V125" i="31"/>
  <c r="V126" i="31"/>
  <c r="V127" i="31"/>
  <c r="V128" i="31"/>
  <c r="V129" i="31"/>
  <c r="V130" i="31"/>
  <c r="V131" i="31"/>
  <c r="V132" i="31"/>
  <c r="V133" i="31"/>
  <c r="V134" i="31"/>
  <c r="V135" i="31"/>
  <c r="V136" i="31"/>
  <c r="V137" i="31"/>
  <c r="V138" i="31"/>
  <c r="V139" i="31"/>
  <c r="V140" i="31"/>
  <c r="V141" i="31"/>
  <c r="V142" i="31"/>
  <c r="V143" i="31"/>
  <c r="V144" i="31"/>
  <c r="V145" i="31"/>
  <c r="V146" i="31"/>
  <c r="V147" i="31"/>
  <c r="V148" i="31"/>
  <c r="V149" i="31"/>
  <c r="V150" i="31"/>
  <c r="V157" i="31"/>
  <c r="V158" i="31"/>
  <c r="V159" i="31"/>
  <c r="V160" i="31"/>
  <c r="P46" i="31"/>
  <c r="E9" i="31"/>
  <c r="E12" i="31"/>
  <c r="AN164" i="31"/>
  <c r="E32" i="31"/>
  <c r="V95" i="31"/>
  <c r="AF164" i="31"/>
  <c r="P60" i="31"/>
  <c r="G12" i="31"/>
  <c r="G35" i="31"/>
  <c r="P25" i="31"/>
  <c r="P27" i="31"/>
  <c r="P19" i="31"/>
  <c r="P12" i="31"/>
  <c r="P14" i="31"/>
  <c r="L10" i="31"/>
  <c r="L11" i="31"/>
  <c r="L19" i="31"/>
  <c r="M19" i="31"/>
  <c r="E31" i="31"/>
  <c r="E7" i="31"/>
  <c r="O56" i="31"/>
  <c r="V163" i="31"/>
  <c r="V162" i="31"/>
  <c r="V161" i="31"/>
  <c r="L17" i="31"/>
  <c r="V10" i="31"/>
  <c r="V11" i="31"/>
  <c r="V12" i="31"/>
  <c r="V13" i="31"/>
  <c r="V167" i="31"/>
  <c r="L12" i="31"/>
  <c r="P44" i="31"/>
  <c r="P45" i="31"/>
  <c r="V166" i="31"/>
  <c r="V165" i="31"/>
  <c r="P21" i="31"/>
  <c r="O50" i="31"/>
  <c r="V151" i="31"/>
  <c r="P53" i="31"/>
  <c r="P57" i="31"/>
  <c r="P61" i="31"/>
  <c r="M24" i="31"/>
  <c r="O55" i="31"/>
  <c r="V153" i="31"/>
  <c r="V154" i="31"/>
  <c r="V152" i="31"/>
  <c r="V155" i="31"/>
  <c r="V156" i="31"/>
  <c r="AO164" i="31"/>
  <c r="L9" i="31"/>
  <c r="M12" i="31"/>
  <c r="E20" i="31"/>
  <c r="O47" i="31"/>
  <c r="O44" i="31"/>
  <c r="O53" i="31"/>
  <c r="O57" i="31"/>
  <c r="E33" i="31"/>
  <c r="O60" i="31"/>
  <c r="O61" i="31"/>
  <c r="V164" i="31"/>
  <c r="V168" i="31"/>
  <c r="V171" i="31"/>
  <c r="V174" i="31"/>
  <c r="T164" i="31"/>
  <c r="E35" i="31"/>
  <c r="M25" i="31"/>
  <c r="M27" i="31"/>
  <c r="M7" i="31"/>
  <c r="O62" i="31"/>
  <c r="M14" i="31"/>
  <c r="M21" i="31"/>
</calcChain>
</file>

<file path=xl/sharedStrings.xml><?xml version="1.0" encoding="utf-8"?>
<sst xmlns="http://schemas.openxmlformats.org/spreadsheetml/2006/main" count="526" uniqueCount="302">
  <si>
    <t>INCOME &amp; EXPENDITURE ACCOUNT</t>
  </si>
  <si>
    <t>BALANCE SHEET</t>
  </si>
  <si>
    <t>BANK PAYMENTS &amp; RECEIPTS</t>
  </si>
  <si>
    <t>CURRENT</t>
  </si>
  <si>
    <t>Date</t>
  </si>
  <si>
    <t>Reference</t>
  </si>
  <si>
    <t>Payments/</t>
  </si>
  <si>
    <t>Precept</t>
  </si>
  <si>
    <t>Sundry</t>
  </si>
  <si>
    <t>Newsletter</t>
  </si>
  <si>
    <t>Clerk's</t>
  </si>
  <si>
    <t>Stationery</t>
  </si>
  <si>
    <t>Parish</t>
  </si>
  <si>
    <t>Meetings</t>
  </si>
  <si>
    <t>Utilities</t>
  </si>
  <si>
    <t>Misc</t>
  </si>
  <si>
    <t>VAT</t>
  </si>
  <si>
    <t>Income</t>
  </si>
  <si>
    <t>Assets</t>
  </si>
  <si>
    <t>Receipts</t>
  </si>
  <si>
    <t>Expenses</t>
  </si>
  <si>
    <t>&amp; Sundry</t>
  </si>
  <si>
    <t>M'tce</t>
  </si>
  <si>
    <t>&amp; election</t>
  </si>
  <si>
    <t>Sundry income</t>
  </si>
  <si>
    <t>Cash at bank</t>
  </si>
  <si>
    <t>Less: Liabilities</t>
  </si>
  <si>
    <t>Creditors:</t>
  </si>
  <si>
    <t>Expenditure</t>
  </si>
  <si>
    <t>Parish maintenance</t>
  </si>
  <si>
    <t>Representing:</t>
  </si>
  <si>
    <t>Churchyard maintenance</t>
  </si>
  <si>
    <t>Stationery &amp; sundry</t>
  </si>
  <si>
    <t>Insurance</t>
  </si>
  <si>
    <t>Miscellaneous expenses</t>
  </si>
  <si>
    <t>(DRS)/CRS</t>
  </si>
  <si>
    <t>DRS/(CRS)</t>
  </si>
  <si>
    <t>per accounts</t>
  </si>
  <si>
    <t>Website</t>
  </si>
  <si>
    <t xml:space="preserve"> </t>
  </si>
  <si>
    <t>PAYE</t>
  </si>
  <si>
    <t>Clerk's salary &amp; allowance</t>
  </si>
  <si>
    <t>Meetings/Election expenses</t>
  </si>
  <si>
    <t>Bank reconciliation:</t>
  </si>
  <si>
    <t>ACTUAL</t>
  </si>
  <si>
    <t>LITTLE MUNDEN PARISH COUNCIL</t>
  </si>
  <si>
    <t>Date of</t>
  </si>
  <si>
    <t>Supplier's</t>
  </si>
  <si>
    <t>Brief description of supply</t>
  </si>
  <si>
    <t>To whom addressed</t>
  </si>
  <si>
    <t>Invoice</t>
  </si>
  <si>
    <t>VAT reg. no.</t>
  </si>
  <si>
    <t>paid</t>
  </si>
  <si>
    <t>ANNUAL RETURN figures</t>
  </si>
  <si>
    <t>Litter picker income</t>
  </si>
  <si>
    <t>Newsletter income</t>
  </si>
  <si>
    <t>1</t>
  </si>
  <si>
    <t>2</t>
  </si>
  <si>
    <t>3</t>
  </si>
  <si>
    <t>4</t>
  </si>
  <si>
    <t>5</t>
  </si>
  <si>
    <t>6</t>
  </si>
  <si>
    <t>7</t>
  </si>
  <si>
    <t>8</t>
  </si>
  <si>
    <t>HAPTC Subscription</t>
  </si>
  <si>
    <t>Debtors:</t>
  </si>
  <si>
    <t xml:space="preserve">  VAT refundable</t>
  </si>
  <si>
    <t>apr</t>
  </si>
  <si>
    <t>Defibrillator</t>
  </si>
  <si>
    <t>SANTANDER LOGIN</t>
  </si>
  <si>
    <t>ID</t>
  </si>
  <si>
    <t>trkrkaebcc</t>
  </si>
  <si>
    <t>Security no.</t>
  </si>
  <si>
    <t>ccrar</t>
  </si>
  <si>
    <t>31/03/23</t>
  </si>
  <si>
    <t>2022/23</t>
  </si>
  <si>
    <t>Panto ticket sales</t>
  </si>
  <si>
    <t>Grants (EHC/HCC/Crofton locality budget)</t>
  </si>
  <si>
    <t>2023/24</t>
  </si>
  <si>
    <t xml:space="preserve">  Water paid in advance</t>
  </si>
  <si>
    <t>Goal posts &amp; nets</t>
  </si>
  <si>
    <t>Radar speed signs</t>
  </si>
  <si>
    <t>Fencing &amp; Gates</t>
  </si>
  <si>
    <t>2 Noticeboard Cases</t>
  </si>
  <si>
    <t>2 x litter bins</t>
  </si>
  <si>
    <t>Metal Gate &amp; Post</t>
  </si>
  <si>
    <t>Laptop &amp; Printer</t>
  </si>
  <si>
    <t>3 Noticeboards</t>
  </si>
  <si>
    <t>4 Bench Seats</t>
  </si>
  <si>
    <t>Play equipment at HM</t>
  </si>
  <si>
    <t>Filing cabinet</t>
  </si>
  <si>
    <t>2 water troughs</t>
  </si>
  <si>
    <t>3 x bus seats</t>
  </si>
  <si>
    <t>New play equipment</t>
  </si>
  <si>
    <t>Car park barrier</t>
  </si>
  <si>
    <t>War Memorial</t>
  </si>
  <si>
    <t xml:space="preserve">  Advertising income in advance</t>
  </si>
  <si>
    <t xml:space="preserve">  Platinum Jubilee unpaid</t>
  </si>
  <si>
    <t>UB2426</t>
  </si>
  <si>
    <t>Balances b/fwd</t>
  </si>
  <si>
    <t>Total other receipts</t>
  </si>
  <si>
    <t>Staff costs</t>
  </si>
  <si>
    <t>Loan interest</t>
  </si>
  <si>
    <t>All other payments</t>
  </si>
  <si>
    <t>Balances c/fwd</t>
  </si>
  <si>
    <t>Bank balance</t>
  </si>
  <si>
    <t>Total fixed assets</t>
  </si>
  <si>
    <t>per Zurich Insurance schedule</t>
  </si>
  <si>
    <t>31/03/24</t>
  </si>
  <si>
    <t>General fund at 01/04/23</t>
  </si>
  <si>
    <t>Advertising</t>
  </si>
  <si>
    <t>Donations</t>
  </si>
  <si>
    <t>McGill</t>
  </si>
  <si>
    <t>Advertisiing income</t>
  </si>
  <si>
    <t>zurich</t>
  </si>
  <si>
    <t>astco</t>
  </si>
  <si>
    <t>harding</t>
  </si>
  <si>
    <t>Summer Event (net of receipts)</t>
  </si>
  <si>
    <t>Advertising income</t>
  </si>
  <si>
    <t>Excess of income over expenditure</t>
  </si>
  <si>
    <t>General fund at 31/03/24</t>
  </si>
  <si>
    <t>Surplus/(Deficit) for year</t>
  </si>
  <si>
    <t>Newsletter (net of LMPCC &amp; GMPC contributions)</t>
  </si>
  <si>
    <t>Lordship Farm</t>
  </si>
  <si>
    <t>Boot Bikers</t>
  </si>
  <si>
    <t>McGill (Xmas)</t>
  </si>
  <si>
    <t>Custom Bikes</t>
  </si>
  <si>
    <r>
      <rPr>
        <b/>
        <sz val="9"/>
        <rFont val="Arial"/>
        <family val="2"/>
      </rPr>
      <t>Income</t>
    </r>
    <r>
      <rPr>
        <sz val="9"/>
        <rFont val="Arial"/>
        <family val="2"/>
      </rPr>
      <t xml:space="preserve"> - Donations:</t>
    </r>
  </si>
  <si>
    <t xml:space="preserve">  less: unspent</t>
  </si>
  <si>
    <t>Christmas prizes / Pantomime (net of receipts)</t>
  </si>
  <si>
    <t xml:space="preserve">  Band / Marquee deposit</t>
  </si>
  <si>
    <t xml:space="preserve">  Sacombe signs refundable</t>
  </si>
  <si>
    <t xml:space="preserve">  Deferred income</t>
  </si>
  <si>
    <t>2024/25</t>
  </si>
  <si>
    <t>31/03/25</t>
  </si>
  <si>
    <t>01/04/24</t>
  </si>
  <si>
    <t>paypal</t>
  </si>
  <si>
    <t>HAPTC</t>
  </si>
  <si>
    <t>bridges</t>
  </si>
  <si>
    <t>mar</t>
  </si>
  <si>
    <t>EHDC</t>
  </si>
  <si>
    <t>stripe</t>
  </si>
  <si>
    <t>Open</t>
  </si>
  <si>
    <t>Gardens</t>
  </si>
  <si>
    <t>flyers</t>
  </si>
  <si>
    <t>Christmas prizes</t>
  </si>
  <si>
    <t>HM</t>
  </si>
  <si>
    <t>may</t>
  </si>
  <si>
    <t>pv books</t>
  </si>
  <si>
    <t>LMMH jan/jun</t>
  </si>
  <si>
    <t xml:space="preserve">  HMRC</t>
  </si>
  <si>
    <t>for HM</t>
  </si>
  <si>
    <t>refreshments</t>
  </si>
  <si>
    <t>door takings</t>
  </si>
  <si>
    <t xml:space="preserve">  Deferred income **</t>
  </si>
  <si>
    <t>**</t>
  </si>
  <si>
    <t>brought forward 01/04/24</t>
  </si>
  <si>
    <t>Car parking Horses Meadow</t>
  </si>
  <si>
    <t>General fund at 01/04/24</t>
  </si>
  <si>
    <t>jul</t>
  </si>
  <si>
    <t>aug</t>
  </si>
  <si>
    <t>home farm</t>
  </si>
  <si>
    <t>Grants</t>
  </si>
  <si>
    <t>D Day dance (net of receipts)</t>
  </si>
  <si>
    <t>VAT 01/04/24 - 31/03/25</t>
  </si>
  <si>
    <t>Schedule of invoices for which VAT paid is to be reclaimed: 01 April 2024 to 31 March 2025</t>
  </si>
  <si>
    <t>Grant (pantomime)</t>
  </si>
  <si>
    <t>Pantomime (net of ticket sales)</t>
  </si>
  <si>
    <t>Herts Community Foundation (HM)</t>
  </si>
  <si>
    <t>T Harding</t>
  </si>
  <si>
    <t>jul/nov</t>
  </si>
  <si>
    <t>Halloween</t>
  </si>
  <si>
    <t>sep</t>
  </si>
  <si>
    <t>oct</t>
  </si>
  <si>
    <t>nov</t>
  </si>
  <si>
    <t xml:space="preserve">TH </t>
  </si>
  <si>
    <t>GW float</t>
  </si>
  <si>
    <t>dec</t>
  </si>
  <si>
    <t>haultwick signs</t>
  </si>
  <si>
    <t>com heart</t>
  </si>
  <si>
    <t>rann reimburse</t>
  </si>
  <si>
    <t>jan</t>
  </si>
  <si>
    <t>LMPCC</t>
  </si>
  <si>
    <t>GW</t>
  </si>
  <si>
    <t>GW bar</t>
  </si>
  <si>
    <t>GW senior lunch</t>
  </si>
  <si>
    <t>GMPC</t>
  </si>
  <si>
    <t>nov/dec</t>
  </si>
  <si>
    <t>xmas tree recycle</t>
  </si>
  <si>
    <t>kirkham</t>
  </si>
  <si>
    <t>churchyard mtce</t>
  </si>
  <si>
    <t>website</t>
  </si>
  <si>
    <t>blyth carpets</t>
  </si>
  <si>
    <t>05/03/25</t>
  </si>
  <si>
    <t>???</t>
  </si>
  <si>
    <t>x</t>
  </si>
  <si>
    <t>umbrella big band 08/06/24</t>
  </si>
  <si>
    <t>big band</t>
  </si>
  <si>
    <t>LMMH</t>
  </si>
  <si>
    <t>jun</t>
  </si>
  <si>
    <t>banners/flyers</t>
  </si>
  <si>
    <t>35189320</t>
  </si>
  <si>
    <t>30/03/24</t>
  </si>
  <si>
    <t>dog bin emptying</t>
  </si>
  <si>
    <t>banners/tickets</t>
  </si>
  <si>
    <t>31/05/24</t>
  </si>
  <si>
    <t>214430802</t>
  </si>
  <si>
    <t>01/09/24</t>
  </si>
  <si>
    <t>24/04/24</t>
  </si>
  <si>
    <t>projector</t>
  </si>
  <si>
    <t>movie screen</t>
  </si>
  <si>
    <t>mc galvin</t>
  </si>
  <si>
    <t>DJSP</t>
  </si>
  <si>
    <t>halloween</t>
  </si>
  <si>
    <t>panto bar</t>
  </si>
  <si>
    <t>panto equip hire</t>
  </si>
  <si>
    <t>lmmh</t>
  </si>
  <si>
    <t>panto</t>
  </si>
  <si>
    <t>A10 timber</t>
  </si>
  <si>
    <t>02/01/25</t>
  </si>
  <si>
    <t>215170011</t>
  </si>
  <si>
    <t xml:space="preserve">timber </t>
  </si>
  <si>
    <t>comm heart</t>
  </si>
  <si>
    <t>29/10/24</t>
  </si>
  <si>
    <t>187551082</t>
  </si>
  <si>
    <t>community heartbeat</t>
  </si>
  <si>
    <t>05/01/25</t>
  </si>
  <si>
    <t>pc websites</t>
  </si>
  <si>
    <t>344762585</t>
  </si>
  <si>
    <t>website hosting</t>
  </si>
  <si>
    <t>23/08/24</t>
  </si>
  <si>
    <t>563444438</t>
  </si>
  <si>
    <t>grass cutting</t>
  </si>
  <si>
    <t>MPCC</t>
  </si>
  <si>
    <t>wood trust</t>
  </si>
  <si>
    <t>ryman</t>
  </si>
  <si>
    <t>printer</t>
  </si>
  <si>
    <t>tubes/stakes</t>
  </si>
  <si>
    <t>520611104</t>
  </si>
  <si>
    <t>HP Printer</t>
  </si>
  <si>
    <t>672523729</t>
  </si>
  <si>
    <t>28/11/24</t>
  </si>
  <si>
    <t>172670502</t>
  </si>
  <si>
    <t>envelopes</t>
  </si>
  <si>
    <t>inc. VAT</t>
  </si>
  <si>
    <t>g ward</t>
  </si>
  <si>
    <t>mpcc</t>
  </si>
  <si>
    <t>t harding</t>
  </si>
  <si>
    <t>b hicks</t>
  </si>
  <si>
    <t>stall</t>
  </si>
  <si>
    <t>film bank</t>
  </si>
  <si>
    <t>Dday float</t>
  </si>
  <si>
    <t>allotment</t>
  </si>
  <si>
    <t>dday tickets</t>
  </si>
  <si>
    <t>allotment x 2</t>
  </si>
  <si>
    <t>stripe payment test</t>
  </si>
  <si>
    <t>dday tickets stripe</t>
  </si>
  <si>
    <t>dday prosecco</t>
  </si>
  <si>
    <t>TH flood meeting The Boot</t>
  </si>
  <si>
    <t>c</t>
  </si>
  <si>
    <t>banner</t>
  </si>
  <si>
    <t>programmes, prints</t>
  </si>
  <si>
    <t>Halloween/(Summer) Event (net of receipts)</t>
  </si>
  <si>
    <t>wheeler</t>
  </si>
  <si>
    <t>pool</t>
  </si>
  <si>
    <t>HD</t>
  </si>
  <si>
    <t>HMRC</t>
  </si>
  <si>
    <t>TH</t>
  </si>
  <si>
    <t>paint</t>
  </si>
  <si>
    <t>armstrong</t>
  </si>
  <si>
    <t>trundle</t>
  </si>
  <si>
    <t>film night</t>
  </si>
  <si>
    <t>rann</t>
  </si>
  <si>
    <t>ap solutions</t>
  </si>
  <si>
    <t>feb/mar</t>
  </si>
  <si>
    <t>sacombe</t>
  </si>
  <si>
    <t xml:space="preserve">                  D Day</t>
  </si>
  <si>
    <t xml:space="preserve">                   06/06/2024</t>
  </si>
  <si>
    <t xml:space="preserve">               02/11/2024</t>
  </si>
  <si>
    <t xml:space="preserve">                    Halloween</t>
  </si>
  <si>
    <t xml:space="preserve">               Panto</t>
  </si>
  <si>
    <t xml:space="preserve">               12/12/2024</t>
  </si>
  <si>
    <t>seniors' meal</t>
  </si>
  <si>
    <t>seniors £112, remembrance £28</t>
  </si>
  <si>
    <t>Seniors Christmas lunch</t>
  </si>
  <si>
    <t>Surplus for year</t>
  </si>
  <si>
    <t>Donations, less deferred</t>
  </si>
  <si>
    <t>Advertisiing income (newsletter)</t>
  </si>
  <si>
    <t xml:space="preserve">D Day </t>
  </si>
  <si>
    <t>HM seller's legal costs on account</t>
  </si>
  <si>
    <t>Horses Meadow donations</t>
  </si>
  <si>
    <t>26/02/25</t>
  </si>
  <si>
    <t>31/10/24</t>
  </si>
  <si>
    <t>446029455</t>
  </si>
  <si>
    <t>projector/movie screen</t>
  </si>
  <si>
    <t>General fund at 31/03/25</t>
  </si>
  <si>
    <t>outdoor screening</t>
  </si>
  <si>
    <t>28/03/25</t>
  </si>
  <si>
    <t>stakes</t>
  </si>
  <si>
    <t>Projector/Film Screen 'Willy Wonka'</t>
  </si>
  <si>
    <t>willy wonka 21/09/24</t>
  </si>
  <si>
    <t>Total borrowings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</si>
</sst>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64" formatCode="&quot;$&quot;#,##0.00_);\(&quot;$&quot;#,##0.00\)"/>
    <numFmt numFmtId="165" formatCode="dd/mm/yy;@"/>
    <numFmt numFmtId="166" formatCode="&quot;£&quot;#,##0"/>
    <numFmt numFmtId="167" formatCode="_(* &quot;£&quot;#,##0_);_(* \(&quot;£&quot;#,##0\)"/>
    <numFmt numFmtId="168" formatCode="_(* #,##0_);_(* \(#,##0\)"/>
    <numFmt numFmtId="169" formatCode="_(* #,##0.00_);_(* \(#,##0.00\)"/>
  </numFmts>
  <fonts count="3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rgb="FF0070C0"/>
      <name val="Arial"/>
      <family val="2"/>
    </font>
    <font>
      <sz val="8"/>
      <color rgb="FFFF0000"/>
      <name val="Arial"/>
      <family val="2"/>
    </font>
    <font>
      <b/>
      <sz val="9"/>
      <color rgb="FFFF0000"/>
      <name val="Arial"/>
      <family val="2"/>
    </font>
    <font>
      <sz val="9"/>
      <color rgb="FF0070C0"/>
      <name val="Arial"/>
      <family val="2"/>
    </font>
    <font>
      <sz val="9"/>
      <color rgb="FFFF0000"/>
      <name val="Arial"/>
      <family val="2"/>
    </font>
    <font>
      <sz val="12"/>
      <color rgb="FFFF0000"/>
      <name val="Arial"/>
      <family val="2"/>
    </font>
    <font>
      <sz val="8"/>
      <name val="Times New Roman"/>
      <family val="1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Arial"/>
      <family val="2"/>
    </font>
    <font>
      <sz val="8"/>
      <color rgb="FFFF0000"/>
      <name val="Times New Roman"/>
      <family val="1"/>
    </font>
    <font>
      <b/>
      <sz val="8"/>
      <color rgb="FF000000"/>
      <name val="Arial"/>
      <family val="2"/>
    </font>
    <font>
      <i/>
      <sz val="9"/>
      <color rgb="FFFF0000"/>
      <name val="Arial"/>
      <family val="2"/>
    </font>
    <font>
      <b/>
      <sz val="12"/>
      <name val="Arial"/>
      <family val="2"/>
    </font>
    <font>
      <b/>
      <i/>
      <sz val="9"/>
      <color theme="8"/>
      <name val="Arial"/>
      <family val="2"/>
    </font>
    <font>
      <i/>
      <sz val="9"/>
      <color theme="8"/>
      <name val="Arial"/>
      <family val="2"/>
    </font>
    <font>
      <sz val="9"/>
      <color theme="8"/>
      <name val="Arial"/>
      <family val="2"/>
    </font>
    <font>
      <i/>
      <sz val="9"/>
      <color theme="8" tint="0.59999389629810485"/>
      <name val="Arial"/>
      <family val="2"/>
    </font>
    <font>
      <b/>
      <i/>
      <sz val="8"/>
      <color theme="8"/>
      <name val="Arial"/>
      <family val="2"/>
    </font>
    <font>
      <sz val="8"/>
      <color theme="8"/>
      <name val="Arial"/>
      <family val="2"/>
    </font>
    <font>
      <i/>
      <sz val="9"/>
      <name val="Arial"/>
      <family val="2"/>
    </font>
    <font>
      <sz val="9"/>
      <color rgb="FF333333"/>
      <name val="Arial"/>
      <family val="2"/>
    </font>
    <font>
      <sz val="8"/>
      <color rgb="FF000000"/>
      <name val="Arial"/>
      <family val="2"/>
    </font>
    <font>
      <b/>
      <i/>
      <sz val="9"/>
      <color rgb="FFFF0000"/>
      <name val="Arial"/>
      <family val="2"/>
    </font>
    <font>
      <b/>
      <i/>
      <sz val="9"/>
      <name val="Arial"/>
      <family val="2"/>
    </font>
    <font>
      <sz val="7"/>
      <name val="Arial"/>
      <family val="2"/>
    </font>
    <font>
      <sz val="7"/>
      <color rgb="FF47474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2" fillId="0" borderId="0" xfId="0" applyFont="1" applyAlignment="1" applyProtection="1">
      <alignment horizontal="left" vertical="center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4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4" fontId="4" fillId="0" borderId="0" xfId="0" applyNumberFormat="1" applyFont="1" applyAlignment="1" applyProtection="1">
      <alignment vertical="center"/>
      <protection locked="0"/>
    </xf>
    <xf numFmtId="4" fontId="2" fillId="0" borderId="0" xfId="0" applyNumberFormat="1" applyFont="1" applyAlignment="1" applyProtection="1">
      <alignment horizontal="left" vertical="center"/>
      <protection locked="0"/>
    </xf>
    <xf numFmtId="4" fontId="1" fillId="0" borderId="0" xfId="0" applyNumberFormat="1" applyFont="1" applyAlignment="1" applyProtection="1">
      <alignment vertical="center"/>
      <protection locked="0"/>
    </xf>
    <xf numFmtId="49" fontId="2" fillId="0" borderId="0" xfId="0" applyNumberFormat="1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65" fontId="2" fillId="0" borderId="0" xfId="0" applyNumberFormat="1" applyFont="1" applyAlignment="1" applyProtection="1">
      <alignment horizontal="center" vertical="center"/>
      <protection locked="0"/>
    </xf>
    <xf numFmtId="164" fontId="1" fillId="0" borderId="0" xfId="0" applyNumberFormat="1" applyFont="1" applyAlignment="1" applyProtection="1">
      <alignment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3" fontId="1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14" fontId="2" fillId="0" borderId="0" xfId="0" applyNumberFormat="1" applyFont="1" applyAlignment="1" applyProtection="1">
      <alignment horizontal="center" vertical="center"/>
      <protection locked="0"/>
    </xf>
    <xf numFmtId="1" fontId="1" fillId="0" borderId="0" xfId="0" applyNumberFormat="1" applyFont="1" applyAlignment="1" applyProtection="1">
      <alignment vertical="center"/>
      <protection locked="0"/>
    </xf>
    <xf numFmtId="2" fontId="2" fillId="0" borderId="0" xfId="0" applyNumberFormat="1" applyFont="1" applyAlignment="1" applyProtection="1">
      <alignment horizontal="right" vertical="center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4" fontId="1" fillId="0" borderId="0" xfId="0" applyNumberFormat="1" applyFont="1" applyAlignment="1" applyProtection="1">
      <alignment horizontal="center" vertical="center"/>
      <protection locked="0"/>
    </xf>
    <xf numFmtId="2" fontId="2" fillId="0" borderId="0" xfId="0" applyNumberFormat="1" applyFont="1" applyAlignment="1" applyProtection="1">
      <alignment vertical="center"/>
      <protection locked="0"/>
    </xf>
    <xf numFmtId="49" fontId="2" fillId="0" borderId="0" xfId="0" applyNumberFormat="1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4" fontId="2" fillId="0" borderId="0" xfId="0" applyNumberFormat="1" applyFont="1" applyAlignment="1">
      <alignment vertical="center"/>
    </xf>
    <xf numFmtId="4" fontId="5" fillId="0" borderId="0" xfId="0" applyNumberFormat="1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49" fontId="6" fillId="0" borderId="0" xfId="0" applyNumberFormat="1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right" vertical="center"/>
      <protection locked="0"/>
    </xf>
    <xf numFmtId="4" fontId="5" fillId="0" borderId="1" xfId="0" applyNumberFormat="1" applyFont="1" applyBorder="1" applyAlignment="1" applyProtection="1">
      <alignment vertical="center"/>
      <protection locked="0"/>
    </xf>
    <xf numFmtId="166" fontId="10" fillId="0" borderId="0" xfId="0" applyNumberFormat="1" applyFont="1" applyAlignment="1" applyProtection="1">
      <alignment vertical="center"/>
      <protection locked="0"/>
    </xf>
    <xf numFmtId="3" fontId="10" fillId="0" borderId="0" xfId="0" applyNumberFormat="1" applyFont="1" applyAlignment="1" applyProtection="1">
      <alignment vertical="center"/>
      <protection locked="0"/>
    </xf>
    <xf numFmtId="4" fontId="6" fillId="0" borderId="0" xfId="0" applyNumberFormat="1" applyFont="1" applyAlignment="1" applyProtection="1">
      <alignment vertical="center"/>
      <protection locked="0"/>
    </xf>
    <xf numFmtId="164" fontId="5" fillId="0" borderId="0" xfId="0" applyNumberFormat="1" applyFont="1" applyAlignment="1" applyProtection="1">
      <alignment vertical="center"/>
      <protection locked="0"/>
    </xf>
    <xf numFmtId="1" fontId="2" fillId="0" borderId="0" xfId="0" applyNumberFormat="1" applyFont="1" applyAlignment="1" applyProtection="1">
      <alignment vertical="center"/>
      <protection locked="0"/>
    </xf>
    <xf numFmtId="167" fontId="5" fillId="0" borderId="0" xfId="0" applyNumberFormat="1" applyFont="1" applyAlignment="1" applyProtection="1">
      <alignment vertical="center"/>
      <protection locked="0"/>
    </xf>
    <xf numFmtId="167" fontId="5" fillId="0" borderId="3" xfId="0" applyNumberFormat="1" applyFont="1" applyBorder="1" applyAlignment="1" applyProtection="1">
      <alignment vertical="center"/>
      <protection locked="0"/>
    </xf>
    <xf numFmtId="167" fontId="5" fillId="0" borderId="2" xfId="0" applyNumberFormat="1" applyFont="1" applyBorder="1" applyAlignment="1" applyProtection="1">
      <alignment vertical="center"/>
      <protection locked="0"/>
    </xf>
    <xf numFmtId="168" fontId="5" fillId="0" borderId="0" xfId="0" applyNumberFormat="1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/>
    <xf numFmtId="0" fontId="13" fillId="0" borderId="0" xfId="0" applyFont="1"/>
    <xf numFmtId="14" fontId="13" fillId="0" borderId="0" xfId="0" applyNumberFormat="1" applyFont="1"/>
    <xf numFmtId="49" fontId="14" fillId="0" borderId="0" xfId="0" applyNumberFormat="1" applyFont="1" applyAlignment="1" applyProtection="1">
      <alignment horizontal="right" vertical="center"/>
      <protection locked="0"/>
    </xf>
    <xf numFmtId="4" fontId="14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49" fontId="15" fillId="0" borderId="0" xfId="0" applyNumberFormat="1" applyFont="1"/>
    <xf numFmtId="0" fontId="1" fillId="0" borderId="0" xfId="0" applyFont="1"/>
    <xf numFmtId="2" fontId="1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11" fillId="0" borderId="0" xfId="0" applyFont="1" applyAlignment="1" applyProtection="1">
      <alignment vertical="center"/>
      <protection locked="0"/>
    </xf>
    <xf numFmtId="4" fontId="11" fillId="0" borderId="0" xfId="0" applyNumberFormat="1" applyFont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14" fontId="17" fillId="0" borderId="0" xfId="0" applyNumberFormat="1" applyFont="1"/>
    <xf numFmtId="0" fontId="17" fillId="0" borderId="0" xfId="0" applyFont="1"/>
    <xf numFmtId="0" fontId="8" fillId="0" borderId="0" xfId="0" applyFont="1"/>
    <xf numFmtId="0" fontId="1" fillId="0" borderId="0" xfId="0" applyFont="1" applyAlignment="1">
      <alignment horizontal="right"/>
    </xf>
    <xf numFmtId="2" fontId="5" fillId="0" borderId="0" xfId="0" applyNumberFormat="1" applyFont="1" applyAlignment="1" applyProtection="1">
      <alignment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4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>
      <alignment vertical="center"/>
    </xf>
    <xf numFmtId="4" fontId="6" fillId="0" borderId="0" xfId="0" applyNumberFormat="1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68" fontId="5" fillId="0" borderId="1" xfId="0" applyNumberFormat="1" applyFont="1" applyBorder="1" applyAlignment="1" applyProtection="1">
      <alignment vertical="center"/>
      <protection locked="0"/>
    </xf>
    <xf numFmtId="168" fontId="5" fillId="0" borderId="2" xfId="0" applyNumberFormat="1" applyFont="1" applyBorder="1" applyAlignment="1" applyProtection="1">
      <alignment vertical="center"/>
      <protection locked="0"/>
    </xf>
    <xf numFmtId="168" fontId="6" fillId="0" borderId="0" xfId="0" applyNumberFormat="1" applyFont="1" applyAlignment="1" applyProtection="1">
      <alignment vertical="center"/>
      <protection locked="0"/>
    </xf>
    <xf numFmtId="168" fontId="5" fillId="0" borderId="4" xfId="0" applyNumberFormat="1" applyFont="1" applyBorder="1" applyAlignment="1" applyProtection="1">
      <alignment vertical="center"/>
      <protection locked="0"/>
    </xf>
    <xf numFmtId="168" fontId="11" fillId="0" borderId="0" xfId="0" applyNumberFormat="1" applyFont="1" applyAlignment="1" applyProtection="1">
      <alignment horizontal="center" vertical="center"/>
      <protection locked="0"/>
    </xf>
    <xf numFmtId="168" fontId="5" fillId="0" borderId="0" xfId="0" applyNumberFormat="1" applyFont="1" applyAlignment="1" applyProtection="1">
      <alignment horizontal="center" vertical="center"/>
      <protection locked="0"/>
    </xf>
    <xf numFmtId="168" fontId="5" fillId="0" borderId="0" xfId="0" applyNumberFormat="1" applyFont="1" applyAlignment="1">
      <alignment vertical="center"/>
    </xf>
    <xf numFmtId="168" fontId="9" fillId="0" borderId="0" xfId="0" applyNumberFormat="1" applyFont="1" applyAlignment="1" applyProtection="1">
      <alignment horizontal="right" vertical="center"/>
      <protection locked="0"/>
    </xf>
    <xf numFmtId="168" fontId="6" fillId="0" borderId="0" xfId="0" applyNumberFormat="1" applyFont="1" applyAlignment="1" applyProtection="1">
      <alignment horizontal="right" vertical="center"/>
      <protection locked="0"/>
    </xf>
    <xf numFmtId="168" fontId="5" fillId="0" borderId="0" xfId="0" applyNumberFormat="1" applyFont="1" applyAlignment="1" applyProtection="1">
      <alignment horizontal="right" vertical="center"/>
      <protection locked="0"/>
    </xf>
    <xf numFmtId="1" fontId="1" fillId="0" borderId="0" xfId="0" applyNumberFormat="1" applyFont="1" applyAlignment="1" applyProtection="1">
      <alignment horizontal="right" vertical="center"/>
      <protection locked="0"/>
    </xf>
    <xf numFmtId="2" fontId="13" fillId="0" borderId="0" xfId="0" applyNumberFormat="1" applyFont="1"/>
    <xf numFmtId="14" fontId="18" fillId="0" borderId="0" xfId="0" applyNumberFormat="1" applyFont="1"/>
    <xf numFmtId="0" fontId="18" fillId="0" borderId="0" xfId="0" applyFont="1"/>
    <xf numFmtId="4" fontId="8" fillId="0" borderId="0" xfId="0" applyNumberFormat="1" applyFont="1" applyAlignment="1" applyProtection="1">
      <alignment vertical="center"/>
      <protection locked="0"/>
    </xf>
    <xf numFmtId="2" fontId="8" fillId="0" borderId="0" xfId="0" applyNumberFormat="1" applyFont="1" applyAlignment="1" applyProtection="1">
      <alignment vertical="center"/>
      <protection locked="0"/>
    </xf>
    <xf numFmtId="2" fontId="5" fillId="0" borderId="0" xfId="0" applyNumberFormat="1" applyFont="1" applyAlignment="1" applyProtection="1">
      <alignment horizontal="right" vertical="center"/>
      <protection locked="0"/>
    </xf>
    <xf numFmtId="2" fontId="6" fillId="0" borderId="0" xfId="0" applyNumberFormat="1" applyFont="1" applyAlignment="1" applyProtection="1">
      <alignment horizontal="right" vertical="center"/>
      <protection locked="0"/>
    </xf>
    <xf numFmtId="41" fontId="5" fillId="0" borderId="0" xfId="0" applyNumberFormat="1" applyFont="1" applyAlignment="1" applyProtection="1">
      <alignment vertical="center"/>
      <protection locked="0"/>
    </xf>
    <xf numFmtId="168" fontId="19" fillId="0" borderId="0" xfId="0" applyNumberFormat="1" applyFont="1" applyAlignment="1" applyProtection="1">
      <alignment vertical="center"/>
      <protection locked="0"/>
    </xf>
    <xf numFmtId="0" fontId="21" fillId="0" borderId="0" xfId="0" applyFont="1" applyAlignment="1" applyProtection="1">
      <alignment horizontal="right" vertical="center"/>
      <protection locked="0"/>
    </xf>
    <xf numFmtId="167" fontId="22" fillId="0" borderId="0" xfId="0" applyNumberFormat="1" applyFont="1" applyAlignment="1" applyProtection="1">
      <alignment vertical="center"/>
      <protection locked="0"/>
    </xf>
    <xf numFmtId="168" fontId="22" fillId="0" borderId="0" xfId="0" applyNumberFormat="1" applyFont="1" applyAlignment="1" applyProtection="1">
      <alignment vertical="center"/>
      <protection locked="0"/>
    </xf>
    <xf numFmtId="0" fontId="23" fillId="0" borderId="0" xfId="0" applyFont="1" applyAlignment="1" applyProtection="1">
      <alignment vertical="center"/>
      <protection locked="0"/>
    </xf>
    <xf numFmtId="49" fontId="23" fillId="0" borderId="0" xfId="0" applyNumberFormat="1" applyFont="1" applyAlignment="1" applyProtection="1">
      <alignment vertical="center"/>
      <protection locked="0"/>
    </xf>
    <xf numFmtId="0" fontId="25" fillId="0" borderId="0" xfId="0" applyFont="1" applyAlignment="1" applyProtection="1">
      <alignment vertical="center"/>
      <protection locked="0"/>
    </xf>
    <xf numFmtId="0" fontId="26" fillId="0" borderId="0" xfId="0" applyFont="1" applyAlignment="1" applyProtection="1">
      <alignment vertical="center"/>
      <protection locked="0"/>
    </xf>
    <xf numFmtId="0" fontId="26" fillId="0" borderId="0" xfId="0" applyFont="1" applyAlignment="1" applyProtection="1">
      <alignment horizontal="left" vertical="center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3" fontId="5" fillId="0" borderId="0" xfId="0" applyNumberFormat="1" applyFont="1" applyAlignment="1" applyProtection="1">
      <alignment vertical="center"/>
      <protection locked="0"/>
    </xf>
    <xf numFmtId="166" fontId="5" fillId="0" borderId="0" xfId="0" applyNumberFormat="1" applyFont="1" applyAlignment="1" applyProtection="1">
      <alignment vertical="center"/>
      <protection locked="0"/>
    </xf>
    <xf numFmtId="3" fontId="5" fillId="0" borderId="0" xfId="0" applyNumberFormat="1" applyFont="1" applyAlignment="1" applyProtection="1">
      <alignment horizontal="center" vertical="center"/>
      <protection locked="0"/>
    </xf>
    <xf numFmtId="3" fontId="27" fillId="0" borderId="0" xfId="0" applyNumberFormat="1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 applyProtection="1">
      <alignment horizontal="center" vertical="center"/>
      <protection locked="0"/>
    </xf>
    <xf numFmtId="0" fontId="28" fillId="0" borderId="0" xfId="0" applyFont="1" applyAlignment="1">
      <alignment horizontal="center" vertical="center"/>
    </xf>
    <xf numFmtId="3" fontId="5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vertical="center"/>
      <protection locked="0"/>
    </xf>
    <xf numFmtId="4" fontId="8" fillId="0" borderId="0" xfId="0" applyNumberFormat="1" applyFont="1" applyAlignment="1">
      <alignment vertical="center"/>
    </xf>
    <xf numFmtId="0" fontId="8" fillId="0" borderId="0" xfId="0" applyFont="1" applyAlignment="1" applyProtection="1">
      <alignment horizontal="center" vertical="center"/>
      <protection locked="0"/>
    </xf>
    <xf numFmtId="41" fontId="5" fillId="0" borderId="2" xfId="0" applyNumberFormat="1" applyFont="1" applyBorder="1" applyAlignment="1" applyProtection="1">
      <alignment vertical="center"/>
      <protection locked="0"/>
    </xf>
    <xf numFmtId="2" fontId="2" fillId="0" borderId="0" xfId="0" applyNumberFormat="1" applyFont="1" applyAlignment="1" applyProtection="1">
      <alignment horizontal="left" vertical="center"/>
      <protection locked="0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/>
    </xf>
    <xf numFmtId="49" fontId="4" fillId="0" borderId="0" xfId="0" applyNumberFormat="1" applyFont="1" applyAlignment="1" applyProtection="1">
      <alignment horizontal="right" vertical="center"/>
      <protection locked="0"/>
    </xf>
    <xf numFmtId="168" fontId="2" fillId="0" borderId="0" xfId="0" applyNumberFormat="1" applyFont="1" applyAlignment="1" applyProtection="1">
      <alignment horizontal="right" vertical="center"/>
      <protection locked="0"/>
    </xf>
    <xf numFmtId="167" fontId="2" fillId="0" borderId="0" xfId="0" applyNumberFormat="1" applyFont="1" applyAlignment="1" applyProtection="1">
      <alignment horizontal="right" vertical="center"/>
      <protection locked="0"/>
    </xf>
    <xf numFmtId="168" fontId="2" fillId="0" borderId="0" xfId="0" applyNumberFormat="1" applyFont="1" applyAlignment="1">
      <alignment horizontal="right" vertical="center"/>
    </xf>
    <xf numFmtId="1" fontId="2" fillId="0" borderId="0" xfId="0" applyNumberFormat="1" applyFont="1" applyAlignment="1" applyProtection="1">
      <alignment horizontal="right" vertical="center"/>
      <protection locked="0"/>
    </xf>
    <xf numFmtId="17" fontId="1" fillId="0" borderId="0" xfId="0" applyNumberFormat="1" applyFont="1" applyAlignment="1" applyProtection="1">
      <alignment vertical="center"/>
      <protection locked="0"/>
    </xf>
    <xf numFmtId="14" fontId="1" fillId="0" borderId="0" xfId="0" applyNumberFormat="1" applyFont="1" applyAlignment="1" applyProtection="1">
      <alignment vertical="center"/>
      <protection locked="0"/>
    </xf>
    <xf numFmtId="0" fontId="29" fillId="0" borderId="0" xfId="0" applyFont="1" applyAlignment="1">
      <alignment horizontal="right"/>
    </xf>
    <xf numFmtId="2" fontId="2" fillId="0" borderId="0" xfId="0" applyNumberFormat="1" applyFont="1" applyAlignment="1" applyProtection="1">
      <alignment horizontal="center" vertical="center"/>
      <protection locked="0"/>
    </xf>
    <xf numFmtId="1" fontId="2" fillId="0" borderId="0" xfId="0" applyNumberFormat="1" applyFont="1" applyAlignment="1" applyProtection="1">
      <alignment horizontal="center" vertical="center"/>
      <protection locked="0"/>
    </xf>
    <xf numFmtId="3" fontId="5" fillId="0" borderId="2" xfId="0" applyNumberFormat="1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166" fontId="5" fillId="0" borderId="3" xfId="0" applyNumberFormat="1" applyFont="1" applyBorder="1" applyAlignment="1" applyProtection="1">
      <alignment vertical="center"/>
      <protection locked="0"/>
    </xf>
    <xf numFmtId="169" fontId="2" fillId="0" borderId="0" xfId="0" applyNumberFormat="1" applyFont="1" applyAlignment="1" applyProtection="1">
      <alignment vertical="center"/>
      <protection locked="0"/>
    </xf>
    <xf numFmtId="168" fontId="24" fillId="0" borderId="0" xfId="0" applyNumberFormat="1" applyFont="1" applyAlignment="1" applyProtection="1">
      <alignment vertical="center"/>
      <protection locked="0"/>
    </xf>
    <xf numFmtId="0" fontId="26" fillId="0" borderId="4" xfId="0" applyFont="1" applyBorder="1" applyAlignment="1" applyProtection="1">
      <alignment vertical="center"/>
      <protection locked="0"/>
    </xf>
    <xf numFmtId="0" fontId="5" fillId="0" borderId="4" xfId="0" applyFont="1" applyBorder="1" applyAlignment="1" applyProtection="1">
      <alignment vertical="center"/>
      <protection locked="0"/>
    </xf>
    <xf numFmtId="168" fontId="27" fillId="0" borderId="0" xfId="0" applyNumberFormat="1" applyFont="1" applyAlignment="1" applyProtection="1">
      <alignment horizontal="left" vertical="center"/>
      <protection locked="0"/>
    </xf>
    <xf numFmtId="168" fontId="27" fillId="0" borderId="0" xfId="0" applyNumberFormat="1" applyFont="1" applyAlignment="1" applyProtection="1">
      <alignment vertical="center"/>
      <protection locked="0"/>
    </xf>
    <xf numFmtId="168" fontId="30" fillId="0" borderId="0" xfId="0" applyNumberFormat="1" applyFont="1" applyAlignment="1" applyProtection="1">
      <alignment horizontal="right" vertical="center"/>
      <protection locked="0"/>
    </xf>
    <xf numFmtId="168" fontId="31" fillId="0" borderId="0" xfId="0" applyNumberFormat="1" applyFont="1" applyAlignment="1" applyProtection="1">
      <alignment horizontal="right" vertical="center"/>
      <protection locked="0"/>
    </xf>
    <xf numFmtId="168" fontId="27" fillId="0" borderId="0" xfId="0" applyNumberFormat="1" applyFont="1" applyAlignment="1" applyProtection="1">
      <alignment horizontal="right" vertical="center"/>
      <protection locked="0"/>
    </xf>
    <xf numFmtId="4" fontId="32" fillId="0" borderId="0" xfId="0" applyNumberFormat="1" applyFont="1" applyAlignment="1" applyProtection="1">
      <alignment horizontal="left" vertical="center"/>
      <protection locked="0"/>
    </xf>
    <xf numFmtId="4" fontId="2" fillId="0" borderId="0" xfId="0" applyNumberFormat="1" applyFont="1"/>
    <xf numFmtId="4" fontId="8" fillId="0" borderId="0" xfId="0" applyNumberFormat="1" applyFont="1" applyAlignment="1" applyProtection="1">
      <alignment horizontal="right" vertical="center"/>
      <protection locked="0"/>
    </xf>
    <xf numFmtId="0" fontId="33" fillId="0" borderId="0" xfId="0" applyFont="1"/>
    <xf numFmtId="0" fontId="2" fillId="2" borderId="0" xfId="0" applyFont="1" applyFill="1" applyAlignment="1" applyProtection="1">
      <alignment horizontal="center" vertical="center"/>
      <protection locked="0"/>
    </xf>
    <xf numFmtId="4" fontId="8" fillId="0" borderId="0" xfId="0" applyNumberFormat="1" applyFont="1" applyAlignment="1" applyProtection="1">
      <alignment horizontal="left" vertical="center"/>
      <protection locked="0"/>
    </xf>
    <xf numFmtId="0" fontId="16" fillId="0" borderId="0" xfId="0" applyFont="1" applyAlignment="1" applyProtection="1">
      <alignment horizontal="left" vertical="center"/>
      <protection locked="0"/>
    </xf>
    <xf numFmtId="0" fontId="31" fillId="0" borderId="0" xfId="0" applyFont="1" applyAlignment="1" applyProtection="1">
      <alignment horizontal="right" vertical="center"/>
      <protection locked="0"/>
    </xf>
    <xf numFmtId="167" fontId="27" fillId="0" borderId="0" xfId="0" applyNumberFormat="1" applyFont="1" applyAlignment="1" applyProtection="1">
      <alignment vertical="center"/>
      <protection locked="0"/>
    </xf>
    <xf numFmtId="0" fontId="27" fillId="0" borderId="0" xfId="0" applyFont="1" applyAlignment="1" applyProtection="1">
      <alignment vertical="center"/>
      <protection locked="0"/>
    </xf>
    <xf numFmtId="167" fontId="5" fillId="0" borderId="3" xfId="0" applyNumberFormat="1" applyFont="1" applyBorder="1" applyAlignment="1" applyProtection="1">
      <alignment horizontal="right" vertical="center"/>
      <protection locked="0"/>
    </xf>
    <xf numFmtId="2" fontId="5" fillId="0" borderId="0" xfId="0" applyNumberFormat="1" applyFont="1" applyAlignment="1">
      <alignment horizontal="right" vertical="center"/>
    </xf>
    <xf numFmtId="2" fontId="6" fillId="0" borderId="0" xfId="0" applyNumberFormat="1" applyFont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 flipV="1">
          <a:off x="5686426" y="2112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 flipV="1">
          <a:off x="5686426" y="2112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 flipV="1">
          <a:off x="5686426" y="2112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 flipV="1">
          <a:off x="5686426" y="2112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 flipV="1">
          <a:off x="5686426" y="2112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 flipV="1">
          <a:off x="5686426" y="2112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 flipV="1">
          <a:off x="5686426" y="2112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 flipV="1">
          <a:off x="5686426" y="2112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 flipV="1">
          <a:off x="5686426" y="2112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 flipV="1">
          <a:off x="5686426" y="2112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 flipV="1">
          <a:off x="5686426" y="2112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 flipV="1">
          <a:off x="5686426" y="2112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 flipV="1">
          <a:off x="5686426" y="2112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 flipV="1">
          <a:off x="5686426" y="2112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 flipV="1">
          <a:off x="5686426" y="2112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 flipV="1">
          <a:off x="5686426" y="2112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 flipV="1">
          <a:off x="5686426" y="2112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 flipV="1">
          <a:off x="5686426" y="2112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 flipV="1">
          <a:off x="5686426" y="2112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 flipV="1">
          <a:off x="5686426" y="2112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 flipV="1">
          <a:off x="5686426" y="2264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 flipV="1">
          <a:off x="56864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 flipV="1">
          <a:off x="56864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 flipV="1">
          <a:off x="56864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 flipV="1">
          <a:off x="56864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 flipV="1">
          <a:off x="56864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 flipV="1">
          <a:off x="56864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 flipV="1">
          <a:off x="56864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 flipV="1">
          <a:off x="56864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 flipV="1">
          <a:off x="56864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 flipV="1">
          <a:off x="56864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 flipV="1">
          <a:off x="56864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 flipV="1">
          <a:off x="56864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 flipV="1">
          <a:off x="56864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 flipV="1">
          <a:off x="56864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 flipV="1">
          <a:off x="56864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 flipV="1">
          <a:off x="56864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 flipV="1">
          <a:off x="5686426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 flipV="1">
          <a:off x="5686426" y="2569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 flipV="1">
          <a:off x="5686426" y="2417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F54B3DB-7B5A-44C3-B314-4128353F44A8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F14F117-BDED-4EE5-8B71-F9AC1EA47ADF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2BDB83F-FDFE-4EC4-B507-1472D345EE54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E7DECD0-1AEC-413E-AFFA-43A4ACDC554C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8C9F904-EC4B-494D-9113-BAEF6DD34569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AC968F93-B487-422F-8C38-B9C428590778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FA31DED1-17F3-4A68-AD21-586C0D1C8060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5343162B-ECE6-4602-B0CE-EE680FF09D1A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DFDBE64-F9C7-41ED-9C90-2D059C1FD63B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4F8A6338-557F-4818-814E-E1D1B81AA1F3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0757D08-8719-4183-B17B-2561424E98C7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E4F25AA-640F-405A-87D7-045D808474A8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0D5B2B1-CA29-4831-8AAB-BF60F039D792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5DA5A5FF-B116-4EC8-9C55-945DCF3BED3F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26F83302-2969-4691-B47B-D4FB6866A8E6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804C89AD-438F-4073-8310-52F418D4B380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82E310D5-9023-4224-829B-D8CFC4F9251B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5EB611AC-90A7-4616-9BFB-8CCCC5089559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38E76F61-A280-40C9-8310-83F68ED375A1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2C3B11E1-CBD6-436B-8AE2-C33878A716E2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C7EB5A45-5267-43B6-B270-70443C3E5565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C4B2ED-3CB1-482D-A117-6874087AEE5F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B7FED070-496B-4FE7-A078-CF280C1132C4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FB2172F4-870A-4F83-8391-8B7E3F70266D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BD41B17E-8C70-4E2B-B18C-C26FEC49F65E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2ED00755-D881-4652-82DD-DF17DF8DFB8D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172CE4CE-F885-4911-9B41-F9AFE186A70E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FC912DC9-2E81-4485-B18D-CC76026BCB0F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56CEC5C3-CC4F-4786-9B2F-3324ECA855CF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9522F25F-923E-4A8A-A194-D83941D795A7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1656FDB1-AE18-4523-87BF-5F0D2C5AF475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9D6B11F2-AAA1-46AD-AF2D-7C89D9710B19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11B0C5C8-4FEE-4D6D-8ADC-5DB3230A5903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3DBC9E4D-7A0B-4013-8E42-41146369394E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EA51F0C6-B8CD-47C6-97CE-F114DCC4F948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3722F1D9-1061-4F59-B8C5-140BE18B0458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E611A1FA-B047-44C3-93DE-4C3474B44C19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709D036-F3C4-4B9A-ADC7-3CEE069CC641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D17DB9E5-0E10-4A26-9800-6B3B68D42DCF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E7B3B7CD-19C8-4BAE-866F-BF22575FD88F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3EEF327B-6D33-4635-B1C3-F4D13E6D96B6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AC0CFC4D-7CF0-4A11-913E-A02FA67AF088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3240B77F-C8D9-4A0A-AB53-D8219EF51D08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A423D3F4-55EF-45C4-B629-C8C7DE5F2E0B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F267E01F-C415-43FC-B09A-C9A411E8432D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16DEDB7B-B7EF-4F47-87DE-2021CEF1E4E7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B543EEA8-3100-4E5B-9EEF-A72D9541DCD5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681E515C-E231-47C8-9AFB-7ABAA64067A6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48EDE954-5D86-4956-8669-E3FFEEC61806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3E366523-AFFB-4481-8B72-FDDD5864764F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906B7499-472D-4665-8D52-74EA7347337D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616D4E5E-C368-4060-A701-B648E60FCD67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CC3D79B0-8FE5-4655-9EAE-B78805D933B5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9B037799-45FF-4A4A-98DD-703360242C2E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3F1037F9-4A55-4B0F-A953-3C2A23E1FAD5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29DA3C46-1967-428D-936E-CE1FF01C3195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AA076C83-249D-4ADC-831E-733BA9F33921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B0B77BA-FB18-4528-80A7-36B5F78837C0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72B2C53D-1FA3-42D3-B092-1B8B44FD6E7F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5A0C25B9-23AF-4FD4-B45D-9C8E35FE30F5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F2C5DE19-3EEB-42FE-8960-79B14022D48E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A7CEC064-BFC0-4135-B8D1-4A32898543C9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A4C78432-34F7-4343-8DCE-F59C662BF094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798B85D6-1C8E-464B-82E8-926EBEC9FD4C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DF502700-767D-4170-9987-F8FF706BC057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FBB982A9-071B-43DE-BD13-16C20C92FCC4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61090E50-D64D-4686-9765-2ADEF719C5A0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1D57020D-270C-4F26-9A43-A4E8B6A2AFCF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B0479405-C77E-4B30-B2EF-983C9E3DF173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1AF1CECB-5AC9-4D26-8576-F4BE710E084F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8D26AB40-DB7A-4BF3-ABE1-02D5067E33A5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0CBC615-BAC3-4B1C-9842-C1A229B55CBB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6FF8B9B3-58AA-4A71-B768-E14DC55DA0B1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ADBDE71B-E225-4AD0-926C-128C1CEBF946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1D17199D-2034-48F0-B434-6009A16D8709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5B804903-490E-43B9-9A5F-FB1D9F745BB6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9CFC8180-8F07-494B-9076-A541355DB090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3357D482-EEEC-4298-AE34-C4D60FF15361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18BA8788-1179-4940-83C2-B743721319A1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7383A568-555B-44D6-89D0-FA85E13003B7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EA485846-392A-44E3-A84E-0B75F997D192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AE56CE04-B210-484A-A001-D2EDCC56EA06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6D1B64F4-D1CE-4D9F-9877-3724185CAB7C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5CB7B66A-3762-4FA9-8ABD-E871B8BE7BEB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FF704302-F5C2-4972-A4C5-F936A1F4D264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78D243EC-5698-4FC6-BD70-4657D576C095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F2E2B3C6-3537-4993-A4DC-2B1FE42A6A7B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6BD8C5E2-A10B-4F86-8178-C7E6AD00A0A7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152D5910-8FDA-4C8A-8933-A2F1172A5A8E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DEF337AA-DDE4-4678-84BF-9D99713D0FA1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E1E5EC18-9C6F-446F-9C9D-1D7560A6DF5E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EEA77BAB-CE4D-49EA-95ED-C75FB6F44639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ACFA23A-185F-47CE-BB89-1A7FE1190E62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18F24AFB-CE99-4C9B-952E-544A6838B5D4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46CABED5-1F63-45E5-A037-77212FF7EBFD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9B93F0EE-158E-42BC-94BB-67F3D30101CA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94B6B819-94EB-404C-ABC9-8231388405CA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4361192A-A8DE-4723-BB92-C4902A9437DB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E3445D79-EAD5-4CD6-BE6D-F38D2C2F4BF7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1777FA9A-F946-4357-A4FB-531349DE9FCF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35874FC1-C07F-4AC7-A68D-52E6424D5F98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CAB5AF25-169F-4E7E-9B36-69B3B948EFD7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180B8AD7-90EF-48FA-94AB-148F38CD38E2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979D8E32-A87F-4233-9922-3F9A823F245B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AB819E8C-E25E-46EF-BDD4-893FE1F10894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7870464F-4757-4A2A-AF1C-13E059F2C7DD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49014FC0-2E23-4C5D-BF44-AB62AA3B318D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9EA251D1-EFF9-4570-AF60-8457B9982CF0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A02036FB-1447-4E2D-8E2B-5AD156CDF112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AE86EF88-FCA2-429B-AA7E-362A637C78F6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97574FC3-111B-407A-9828-3B28E027E5AA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7587A48F-CFA4-4FB8-A32A-FDC22C16D151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64F7C957-EC9E-4FA9-8415-9AA920C3AF04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878F5A40-48C8-4791-83CB-7452668D4C1A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60D75980-D335-4833-AF40-87E368C2E908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24FB2FE4-233B-4675-BB8A-A6657478F081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1A5DD65-8B0E-488D-BDE6-F0E0DA5B33C1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6CA3925F-C297-4754-83D4-3F7E61A53EB4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EAD289D6-ACDD-47C9-BF42-B57D59CA713E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E010FAE0-10BE-4434-A502-4BD7DBC97540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20CD8039-F118-47E9-A27A-3B382614A95A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BE319781-415C-4874-BA76-1AD5259C9ECF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54DEBCD9-F385-49F0-8645-637B791737E9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D13CB0F4-D737-40DE-9F7C-03E005250B5A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B06DD0B2-52B3-497A-B6A9-8486E3470E7A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DBE055B7-5029-438C-9043-1B6C024AEF51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CC02B923-7AA0-4DA1-A918-B00018AE11EE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DE0D7177-1665-45EB-B63A-EC2EE28A9DFF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F21840A7-736F-443B-A01F-7B34FE38E39F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7CCBD8C9-47C6-49E0-BA22-D4A497DB7E12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5C1BF556-F4AB-4E35-8A86-6B1E1BA3F757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ABF59E9-DB07-437B-B43F-DED7E1EE65C0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B96E6813-642A-49AA-B458-4D9D2900CD2B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43F91A58-8BD4-4CA9-AB48-6297B230D830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758CE98D-9162-4FB2-B380-829CBDA7105F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92EB67F0-29DF-4C87-8B04-70A8B1516EA4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7E547DF-F0B3-46CF-8E4F-39C327977ABA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2AEAA979-68AA-48CA-A79C-F25FD057F2F8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C6509782-ED93-4138-91D9-27335FD43660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21A5196F-CB72-411F-A79F-57CBE69A1DF5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90C3419A-508D-4EE8-8D3C-D69BD0F9A767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68E23D0E-44FD-4985-AB4C-41E432DA76E0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45EB4799-C984-4B0E-9098-2C7229EA0C7A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254EBF94-D1C2-4BCF-9BE8-B6BDFEE1B68B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3B269D8C-15A4-4139-B57A-DE8071513A8C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40AA6143-EAC6-4813-8E26-24B3D41D237D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D9E63CBB-BC9F-46A2-BEE6-E91A90495EE6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37C8F7DE-783F-4922-8FDC-975242C96CF1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935B4BE6-92A6-4D40-83D2-60BB406C54C8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7264A7EF-695C-47B3-9596-CC3DA04430ED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4FDE74D4-EF75-4673-8AC8-9AFE699F9AF4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1F4C5863-7F55-4B9B-A9B8-1331B439B222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A12E2F22-9E3E-47A1-A866-DC65A57AA6D9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944E7388-9C42-4672-8D35-C8EAFFB7FA77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F7126AEA-2D5D-44FE-B44B-F584DE7C93A4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30DA3CBC-5478-428B-8D69-7C7E063137C1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E30F697B-40B6-4762-AD9D-FEE5B7BB6FEE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D8F94EFE-D25E-4426-9994-3B113E70DBE6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E24A4353-86AF-4212-80E7-5CC696EEE0BD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F22884AE-275B-4549-B4B9-3E8FC32210F5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BC329BDA-3A00-4EDA-ACF7-FD4733FFB869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33EC453B-B090-4920-B1C5-470B8ADED9A7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B759D474-861A-4A86-81B8-7C56D0043B66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1C28E882-0026-40D3-93FF-AE2FACD92683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204EDFB8-26E8-4565-A066-F33B602DA821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E9A4CCAF-BA73-4B29-8955-4C113876B455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4F9A7429-7479-48D0-A0AA-29950249778C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ED8DF768-DAF0-443D-A564-0215973C10D8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C5DF6AAD-8A0F-47ED-AAC3-4DB7E439138A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DF917029-E9C7-4E32-BB06-555E34A6D2E5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7B578571-1FA2-49EC-9505-ED70C052A68F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24C292ED-1B6F-47CD-8890-58DB32263935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E9F27A5D-1A1F-4297-8FB3-30447990EAF0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DF9D9433-187A-4ADA-9C53-5B08B6EB9A7A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24AC897E-B797-4714-B203-2A6B8C7FA179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7A4E357F-0C15-4728-9680-40774AC1783F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D33B6BD5-0EFB-4CE8-A92B-5482A790584A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2398FE19-73FA-4E5B-A86B-A60F51DFF4F0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B61F335F-841A-4FAC-8EC6-5AF68C1A50E5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C5A4C92C-0F1B-46D6-BC93-C7C2762568BE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C439508B-B9DC-4183-AE30-F012956A2749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6826D9A9-938D-4A2A-A73E-0925CFCFC5E8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2470F6E1-792B-45C7-AC2D-B2F55C7FA473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DB4B78C-9690-4602-B9E4-BC09225787D2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9DB8AD5F-7B24-4644-A128-7EE5D923B9B0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696D07EA-6DD6-4897-AF9E-74D0357CB5C9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CFA60186-490C-46A9-8230-AC500F018673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A0520C54-33E4-480D-ACBC-55E9F5131861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1D0DD697-04B7-43EC-873C-185D4693EA53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D975802F-8A2C-4A8C-8A54-FEC8D86A7215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B653531-7FC1-40C3-BE79-A73A35211BEA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F1D7FC04-1329-40DE-87F3-36286C603060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822D6511-9BC8-44BE-BA50-4BB2CF7C6426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9C32B8E3-0305-4BE8-A508-422422F4820C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5935DEA3-BE1A-4E96-9151-F478C6931C5D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42F88E38-B13A-44C5-BF30-05B10A32E71F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DE5F036D-6124-44D2-AF33-1981FC3553B9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B6D3D2E9-CD8E-4312-A3A0-F6F3FDD8C041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5E835EBA-FCD3-467B-9139-E5E3319CC018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F2C5143-6892-4A72-B6DA-8EBA72347A3C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9A292BCB-ECA8-457B-A5F3-638F242BD68C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99E75F87-8138-4FE5-9604-211193414823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DEB6E2EB-5EF4-4710-A2CC-36ED1602F48D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BD510103-A167-4821-ABEB-A52A5E1DA6F5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8A901367-3266-40B9-ADAE-AB1FFE28BD73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96517E5D-DF1B-4E5D-B83C-80EFFA2233BA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2F578A42-9FFA-460D-869F-DD44D698BAF5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6E4CD387-99FC-4F6A-8D71-B9DF8300DAF1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5AF9348D-8874-4017-AB24-73E664887CB4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2FA0B8E4-48BC-4719-82F4-E6BFE10AF2C0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2660B087-6D85-4994-B274-BB3A868EDC4E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F5FA3B1C-0161-4492-9867-875158E37302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846DCB2-BEC9-48D2-9B2E-E4CC43B79A38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9CCAF426-1138-4921-8AE8-3500377E433E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329B901-BDAC-488F-A775-8C832C88D8D6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CF394DE-01DF-419C-8D4F-49AF4E133F6A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B9A956B9-A537-497F-970B-64FD13897B89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76A5A5FD-9768-412F-B900-48825BBECD91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651DC555-C807-4633-BD72-86C78918032B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5B0C25B7-3C4F-4B19-9A2E-F6A6C4DFD8E0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A0090C3F-5749-4923-B55B-497DA85E75DE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63971CF7-A94B-45DD-8F8D-9FC04CE6E3F7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E09399E2-EF56-4B2E-B0EE-2F3BA0F0D048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F7314E71-F764-4311-ABDD-6EC29C9EB3D1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5A9A0A5C-6B6D-4859-BE45-A8BD0DF34EFF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FC46C8C-A937-4DB3-9E14-E75A5581FF2A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158FC47-204F-43FD-8FF7-0B47AC0109C6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31C47F87-5C9D-45E1-9C6C-CB91BEA0A973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9539CB1E-45AF-4C40-AC38-E611651CADCE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7FFD9BAE-FE3F-46BA-B11A-CB213C7EEDD6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95D5C9FC-7DD0-42D1-B231-53E4B005FC5C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915CCEB6-FD1C-4B97-8004-BDF94B8A6459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9098E7E6-5F46-484C-81F9-4976D12EF87B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703023EB-E822-4594-8593-E5CDB91056A8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D8FFF7BD-360D-46F8-8E6B-F65201F1076E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93A4DD35-0B45-4AC6-A142-EB913083D278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E1AA24B0-E679-4518-AD5C-81B9AF4763F2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F0FBD2B7-12E5-4144-83B5-809C3948B22A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6BE9CA9C-88DA-4F85-BF3C-DC6F9EB0F672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63AA7467-5410-43A0-840F-937228643E76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C577B3B9-C7F0-4D47-B273-3934B080C8B9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F64C205-CCEE-4D26-9714-BB89B45B970B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BDEBED7-1812-4DBB-94FA-3D56790EE22F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A7AB6653-60D6-4C70-B845-54AC3D1DD48D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4C73E517-BBBD-41FF-9263-64AA5873E995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1E608B56-0B98-4FAE-9A2E-EC1914BDB9DF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D5289E05-DD24-4D9B-AF5C-FCE0E8600FD0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A90A6DDD-515D-44F7-8952-D201A544AA25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FBC59551-3C23-4441-B282-3A0CFA8DF8BE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52B5110D-80BB-4665-8313-54845AA0C6C2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5D6101DF-252E-4426-94F7-631454BBC06A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34149402-AA4A-460E-BD79-0705A2F7864A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C1BE8D3B-2C5F-40F4-92F3-FE541E88CDFF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7966A986-F177-481C-B4E0-5AC316B90CC8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FF67B994-E2C6-4172-98AF-422909777486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561DF279-8F24-419B-9290-9ACA6572E396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15BB1973-1BDB-46D2-8013-8DD4D64265F0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B3BD3FDA-6620-4223-B9A5-CD9152031B25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E88AE92C-BE4D-46BC-928B-80E16E35D3EE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CEDD08CD-3075-4A5D-ABB4-34FB4B13061B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C93A53A4-9A16-4065-BA9A-4C5FAF7A4E99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CF9A6F-1004-482E-A102-DF14BFF4A48B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629C2830-B65A-43E5-8A16-24B8EB4EE39F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A5A0D002-23B1-4652-BF84-B99B6DF7C287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9F92A176-5161-48DF-B6EA-430D229017CA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EB3957F6-8E53-439C-959D-D08BEDAED612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E5EB1490-5CF3-4850-9928-F3B67220DAD0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CB17FAE9-0F0B-49B0-818C-5B548230C1A2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9A771F56-75D2-4E3A-9505-A7E41901A39C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A35B9474-6F02-4DFC-9F17-DF1E62B22403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54E67565-072C-4FF7-A4D6-5933B9ED5557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427F8660-7409-4AB0-84F6-A38A823042C3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883E92B3-1ECC-43FA-89F2-615530063E11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6E81A7AB-E029-49D5-9094-4AAE1BC87094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EAFEE8A1-2582-4E1A-9670-5965AC851DC8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2C9FD644-A689-46F2-8E72-C679D3A10CF7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B2330DBE-8C88-4812-A469-EF04EDE328F0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4DACE79A-4EFB-4658-ADFB-CB429A8119B9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DF663C41-2B7C-4802-8B79-826D11F661EE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C6DABC2A-928E-41D6-8B5B-06CE15DE817F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3AD9DB3B-35D3-49A7-A53C-3A9F67D4DFB9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9CAAEDA3-3FFC-4076-98DE-AF1874E7B7DE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1161349D-E7E0-4078-A493-D6C76AD09B3E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67716E6F-8BA8-40AA-ABA6-E804C4D121F5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CF9EC895-1DF4-477D-888E-B78CE3B03985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4CE5A790-16A1-4E7D-A632-B1733340BD6F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1677B82-4E29-4DF5-828D-26E199618540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BFC70997-6878-4E27-BB0E-C47F6FB457A5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796CE4E4-D939-475E-954B-AB29682B79A5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FE552408-BFA3-43E5-8164-7E9D02175C11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3BA9104-5CCE-4C49-B43D-F3A0309D79AD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283134EE-4560-404A-86EB-953130EF5C94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29060FE7-AE45-464E-BF0A-ECD17293B284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8E614673-5D49-4CBF-8E86-B3D4FCF57A79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964FF93D-1E78-4089-A6AA-7F3388A76D8C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9C7EEF0A-FF7A-4BE0-86DE-DDC933321C82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53865EA5-60D5-4CE7-BD08-6E494042A862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81245B57-4812-4D42-A167-3CB662F91FCF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80C7A868-7CE3-4DE4-BF3E-9FE197063859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F5E3B91A-4083-40C0-8E6C-41664E158D96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53BA21A1-AF78-4AC3-A1E5-7FD70ECACA05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936B61F3-9155-4E8B-891D-B02429DB6D20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9A243505-327B-4A8C-A303-2BEF08F76DA3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7BF78EDA-3763-429D-AAFA-E8C43A4F6BE5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E784AD67-2635-4AC0-B9DA-C63FE3740E45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87908AF9-F454-4DE1-8289-2AE3B09E3C86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1BD6D4F9-298C-4FEB-9C08-98F88C0A6F8D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5510465D-5020-4203-8DD7-B31DB1861C6C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768B8B3C-63C1-44D5-B06C-6557637ABA50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3FBA1260-512A-4021-897F-7F58B7789134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9553F51C-674D-42A9-A9C4-528D4737C494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A5F5540F-38D5-46E3-8D33-086DCB35D94B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BA9A693-002F-40AE-9199-F619B24A3AC9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8494A95F-F9EB-40ED-823A-EB7ED5D20A1D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45F4DD02-86AE-41D8-8BEA-979D0CAA34CF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7FC5C231-EEF2-4C86-9584-4FBBCE20DDC7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E65FC3D2-2B53-49E7-8BC5-52E3331A6961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935CAEE8-2B3C-4DE2-8409-09E9C8B95541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2782B424-A2EA-4C46-BAE6-5D97D2CD434D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7B120BC-2A7A-4D53-AB4F-76E685B25C9B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D60DD7D6-B06C-4703-A212-D1DEBC39C379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114D0E0-0107-4DF2-8768-C28197BB8896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42715AE6-042B-4267-9D09-7FA551D726D5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2A1ED006-1265-4A36-8B72-CF4AE2A612B5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ED360AA7-244C-47BE-A520-C965C107C67A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27E8800B-FD09-4FBB-B077-0B6A2D6C0A54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24FF5692-7B87-451D-B21A-4CD08B9777FA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7C02D4B5-BFD7-4925-A012-821DA279E251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79E574FE-D36B-4F67-9FAA-32A5A4E549B6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80118FDE-78BB-4E31-8BB1-63D7C6F6AC02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A552CBAC-70CB-4EFE-B64E-D2BEA25FE7C0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31DBE5A5-F52D-4EA3-9A7D-D96137A1175D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4B597613-3B33-450A-947A-356A505BCD62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1EE3A757-D672-41B6-8791-B0C5AE738A78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EF9F9F70-1FF2-4615-B056-B861337AEF5D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9D11008D-7B62-4268-A32F-744688CFF709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3689B9D5-DE32-4843-877B-C5DEC72DBABC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84E36879-2978-4DD4-8978-E0740E9E8579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57FF59A7-1069-4EDE-B84D-8CEA964FCF98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C71F4900-91AC-471C-A45B-C3076DC69CF8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21FDEF7B-76A1-47A2-BAB9-3CA8E99B4CF7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CBEA525-0A2A-4DF1-8395-622BF0B20E40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E266A34F-2CF1-4160-9491-8130C9D8CC4F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ADCD375D-77AF-4DBB-9943-FBF003624149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9DA1061F-C1D7-44E5-BA4B-A65F9C9812F0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880D95B4-7CC3-43B3-99E3-0732E9BC0854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A1FBFCC8-D62B-4266-BA88-745FF61136AB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58BCD61B-99E5-4960-B156-7E84027E23F4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401D2D9E-ACAE-4ADF-A1C6-543F3A445C59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C173FBBA-71FF-495B-97C1-5239937B0D39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BE952584-AC3C-47CE-9D72-C9380BC57521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14B255FE-CCDA-4AF5-A6EF-9EF3C421A410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17334C74-25E6-446C-ADFC-AB4590FC4549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B7846A57-0D39-498E-BA68-DEC69B0AB89C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E8013BD2-8EB2-44C4-81AA-284DA2E752F7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175A5D4-6E55-452A-AE0B-BD081A43A4D5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71125E54-2363-4F3D-950D-4F928B3DD0ED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35D00A9C-938E-4EE4-9E4C-9F6B2C01AAF9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D686833A-BBD9-42EF-9C65-B1EBFC5C5F46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AF2E3012-84AF-4DDE-A61E-132C088CEA57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486FF7E5-ED15-42CA-8949-4D8B092949BE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11BC2D44-F4DD-4011-90F5-57811043F8C6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3DD114B0-5EC1-411B-BFE2-0D137039F158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73C9AC85-A3AE-44DD-82FC-1DA113503A86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98D496FB-205E-4E4D-9899-F163F0B7A3BA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BCB4C93B-2B88-468E-B6A5-0E031E1EE7D7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238FF9E9-E37E-4DCC-BF2E-B3D3A439C5F1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941EDF01-ED87-4134-BAEB-7C1A6402F5D9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5EE135F4-9A5E-42F9-A63A-4008AB6055DA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F679068B-FB32-4B7E-B33D-8D45067E247A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AC70FCF0-00BF-41BA-80C5-C6011223797D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6234CEA7-868E-4483-8968-00FF1965C0BD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B98570A3-20BF-4B16-8483-3AFE6C20DB83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6F51D679-55E6-429E-9D3A-2FE7ADDCE08F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D38DD983-8C91-4EB6-A53B-3A1B64A8561F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332CC68D-C695-44BA-A5A1-AD28C69CA346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7B30510A-2CEA-4265-A1C2-5193E6C8E079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13155DD7-C402-4D63-91E5-EBE06865C7B9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52E5F378-6D24-4B7E-9502-1F01C923C85F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BADAF629-84CD-464D-9626-3D38A06FAF9A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6B57258A-715E-45DF-9A46-8E177DFAE5CA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251854E5-1954-4919-871D-BC68243A4398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79ABF613-FC92-4327-BE60-E72BD85142A6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547A8EFB-79CB-4E92-9884-53AF5860A1AE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EE98ACC2-3D03-4D4C-8960-81468575E713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1AEA354E-43D5-420E-9008-2AAE892666C9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F4AB7E26-4E53-4CE9-BAD6-AC2E26D4EBB5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5531B983-B58C-4FBB-8D1A-6A61E1392D8C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8BF2A078-3353-434F-BEAC-2709DBF755D4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E5E1C33B-8AB1-4D0B-8CBA-AE5FB617B9B0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EDCA9FB5-3D74-4521-9079-211213BE9649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E3D53BBE-90F0-46FD-ABEF-D8ED1F4B72CF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A2DFD83-8D83-4D49-AAA8-555B45B5C8F7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7341A5F3-3370-4D78-8809-7E894E1905DA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14B4EA0C-87C4-4326-81B7-5B171692C1BF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F15F1AED-4E6E-42F2-8CB6-3A02003A7576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19A897A0-BDAF-43A4-B898-AB71FA0E3995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48AE24B3-5A91-4162-B5F2-D786A6F2655F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3D8B4E64-3D32-49F4-A574-4E84B2D047C4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6A1675C2-DB4C-4E32-AB12-EE93AEF8EC0B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9B87D83F-9891-4886-9F94-11C28E544C82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87518E38-A2E7-4524-BFC8-31D241DCDAE7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F5AD6A33-04E0-4AD2-A5E0-3904961C7223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D3612D6B-4DE4-4C5F-9F56-5BF3B05C5ACD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16C35DF0-F92B-403E-A6AA-9D9AC67FEB69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899FA5F4-F081-4B8D-B688-28CCF15E2FDD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C72A6031-44A9-49BC-8EE0-0DEC98256E14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579F4022-E917-4018-B213-774726185EED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8F0054F7-D8B9-41A7-925D-84B4C981B15D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25E2E3B4-A956-4B53-AC99-18975CE81750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7D1FA804-37F4-447F-806F-B34065DDD63D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7EDB275F-1FEA-4E95-8E7B-4C9A162FF983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437FC250-1199-4F5B-BE4F-7D1FD4DA30FE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BE48C5CD-8DDC-4E48-94E4-C324F146F47E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6250C658-EA3F-4020-A4C2-1CAA8F1E92CB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479C7C46-B12F-4E03-BFA0-4A71A9B53AF8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689D368E-2A51-44C0-9618-B6142FC62B48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AE3C7B8C-64D1-4A52-BE7E-6377AC165602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A2FBA4DC-06F2-47F3-AB16-70B9B3C17AA1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902EB7A3-9C33-43B3-A2EF-01001040AA94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DC441D57-F992-43BD-B13B-302DEFB5FA7C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4E645F75-0384-459F-85C8-76676D168F64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7EAB5E36-EDCF-446F-8FCD-B015578E72F1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C8062F25-FEF4-478A-AF11-397C6F730E90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CE34A6E5-D615-486D-A1FC-950225714218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8B2D3A2E-1853-4435-830F-CFAF589EB87C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94372C37-0D64-42DA-BA40-6BED2C4842BD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1C768CAF-1BB6-47B4-9022-BCEB08FA8569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81997C9E-AF35-4D0E-8BD0-FA072AF16C60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14CD1468-140A-4BA9-80C1-4D903AFAFF25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F6EC5FB7-D951-4AB6-89A4-004BAFF99655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B615A888-0A76-42A8-BFC7-CDA81A78CD7E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8B9EC414-1A92-45ED-A934-65D639C35061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3C2738D7-6F2A-4E34-8FA0-1EA9FAED7953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9924E504-4784-47F9-936B-BC6AE163D296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4609BD09-EED7-4601-A033-3736F48F44A5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F07D6852-F4F7-44BD-9050-AA52B9DAE511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2C0B51BD-BC84-4D78-82E5-FDC402EDBB33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3CB89F8C-A4E0-446A-A6EF-C0BCF23EBB10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E68D4E74-B7DE-43AF-A6CA-C0FCE921475A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D5BB3E0-007E-43BF-9159-19B52F12FE0E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4438DBEE-BFA8-4FCB-9F34-678CE22CF4A4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144EE9CF-C88E-4D77-9D47-3A80A873A3FF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49C4D295-CAB7-4DD4-BA63-D082E7C6F5D3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B4A5F142-8894-42E1-97EB-2F88FC050EDC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5529844F-F59E-4676-9714-7FA0A999C462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B24AABF2-201B-46EB-81D6-8EFC01F45629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9D64F9F4-9B9E-4136-A91B-FCD114975622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977FCA06-C2AA-4C3F-954D-A454BD85AD67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59323983-1E9D-4C3A-9C43-66B89613E1B9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719E7749-FB1E-4926-94CF-A83C03A4DE06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C14274BA-51C2-4339-97F8-5893FC33B31F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6DD19988-C997-462A-96CE-D90114B162BC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16559BF1-69C1-4594-8BF9-E0B4507C86D7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A34A0DE8-8616-4175-87E9-51AAE6C6F97B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8977740B-986D-424B-8FA0-C22A6AA9CCF2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42B3E901-CB60-4F6D-B237-69B3151879ED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DA68BF06-ABC5-4D06-B2E5-A8AB4CDB02C0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B16B6420-6B85-45EE-A1C9-83CFB5CD8BD0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171F95A7-68E6-49EF-BA86-FA0734CA4881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48EF2303-5229-4C0C-B719-F56127D745D6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37228CFA-0F83-4ABA-A665-867AFCAC87A3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1A13DB65-EC2D-48DC-8D0F-153C8AF530FE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9B805E95-845D-4E1B-A852-DA5E56D76043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A45557F9-CDF0-42FA-BFCE-BF269884F205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3CE21778-CA3D-41FC-8713-4288E4EEF1F2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426323E-06C1-41D5-98E9-0589540748BD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4C0462D6-2775-4D27-83F1-2E67AC2EA762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BFCF4FF8-A216-493E-B334-F262DB19413C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4D71F457-BCA2-4C69-A8CC-28F9F2390992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DB4D1522-4054-46E0-B97A-31CF1C2FEF86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7B4831FF-310B-4B6D-B280-3896056FBB03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75664E44-D672-41A3-B0A5-83DECA8C2A6A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1EC422EF-A9E6-4BFA-9BA9-A3A3955059DA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837C43F0-09D1-43E4-93D0-BB70A66357B7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A5C47530-F2C6-4983-8AAF-64BD33C037D1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A40B0F3B-DBE8-43A6-A291-64AFA23F7EDE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FEC645E9-78C4-4B4E-B3AD-874C11A8F6D8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B1002C03-5293-420D-9B85-7318C1D95428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578062B2-7684-466F-A079-0C473C2BDC8C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94B54723-2DB1-4E9C-B067-A6110508C32D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8D53E6A2-66EF-4A9D-B3DD-BD0BEEE27129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18965E16-2973-4F47-AB0E-88F7A5FBB9D3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D779ECAA-C9D9-4B94-BFD6-CD9675D79B1B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847C1A94-72A4-4EDE-B64D-805A1E4E677A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3C78CDB1-C1D3-4F39-A7EF-8C463E8E8B89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231B6A66-F91C-4DE4-8089-E1AEBA080EEE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405EF808-BCB4-4B36-B6EC-E2994A2B3D7A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9F351501-C21A-44EA-9609-72137CBDD0CB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372C5EFD-D945-449D-8EE9-0F3CCCF4FBB3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743D5743-AD08-4A7E-B951-4D7AF2E2EC19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65E94586-303A-477A-A914-841359AD2806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A0CDEEA9-D321-46F3-86BE-21C27DF47FB2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7F554FEF-6ACB-470E-BB01-7CD8FF61C04E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698D0C8D-0773-4E81-8313-21D60090E9D9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4A71AE36-1E4E-4E36-8549-4F807DB67069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AB0AD872-7DB8-4CCB-944E-11A2BE2598A7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546F022A-9BCD-4310-A87C-C7AB1CA73831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8E82358-7B34-4D85-89AA-E201225CC0FC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33945409-14D8-4C71-8CA4-FE04D677C510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3DDD6F58-7944-4104-A1E5-4F4A2806B10D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EDEF5C73-EAB8-4477-94AA-6A3E7BAD3D42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24</xdr:row>
      <xdr:rowOff>131210</xdr:rowOff>
    </xdr:from>
    <xdr:ext cx="1489656" cy="76414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B86B52DA-1595-40D1-8362-F694D952DA98}"/>
            </a:ext>
          </a:extLst>
        </xdr:cNvPr>
        <xdr:cNvSpPr txBox="1"/>
      </xdr:nvSpPr>
      <xdr:spPr>
        <a:xfrm flipV="1">
          <a:off x="5676901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24</xdr:row>
      <xdr:rowOff>131210</xdr:rowOff>
    </xdr:from>
    <xdr:ext cx="1489656" cy="76414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BD0BC5D9-2170-4052-998F-8312BF6A64A8}"/>
            </a:ext>
          </a:extLst>
        </xdr:cNvPr>
        <xdr:cNvSpPr txBox="1"/>
      </xdr:nvSpPr>
      <xdr:spPr>
        <a:xfrm flipV="1">
          <a:off x="5676901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24</xdr:row>
      <xdr:rowOff>131210</xdr:rowOff>
    </xdr:from>
    <xdr:ext cx="1489656" cy="76414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C2DBA50C-B378-4698-B15C-AAA9D53765AD}"/>
            </a:ext>
          </a:extLst>
        </xdr:cNvPr>
        <xdr:cNvSpPr txBox="1"/>
      </xdr:nvSpPr>
      <xdr:spPr>
        <a:xfrm flipV="1">
          <a:off x="5676901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24</xdr:row>
      <xdr:rowOff>131210</xdr:rowOff>
    </xdr:from>
    <xdr:ext cx="1489656" cy="76414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E40D1AD1-60C5-4661-BFFD-A25119820CE0}"/>
            </a:ext>
          </a:extLst>
        </xdr:cNvPr>
        <xdr:cNvSpPr txBox="1"/>
      </xdr:nvSpPr>
      <xdr:spPr>
        <a:xfrm flipV="1">
          <a:off x="5676901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4E6E8903-2351-498B-AE17-F6D9217A4DD1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C897F41E-E984-466F-97EB-BB1DDBF49BA5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93EAF741-EFF5-4CD0-AEAD-79AD687D8582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FB407D1C-257F-4ECD-8392-3E96BF973C10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FE2944F2-F279-4E54-BCDA-61E575447DBD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10F0CA7D-5B1F-4284-B2EA-9A7D3869ED89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BF8EDF74-8E4A-459F-B1E4-F3F5375184A5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6A2913F9-AD8D-4023-B605-93E265A2CC4A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75C7D2FD-C3AB-48DA-B4E9-33F3D5786E61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16E778EF-6690-455E-B347-C82A5A398573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7548715B-5069-4CE7-9F41-0F86B8548C16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253A1E1E-AFD8-420A-96AB-19228173C63C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282AEDDE-D244-432C-B155-EDA641C03B53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D74EA6A7-D6B3-41A4-8C8B-EA0BBE150A65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24</xdr:row>
      <xdr:rowOff>131210</xdr:rowOff>
    </xdr:from>
    <xdr:ext cx="1489656" cy="76414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30FDC3CB-DFAE-4CE6-9D39-57B97B182F1D}"/>
            </a:ext>
          </a:extLst>
        </xdr:cNvPr>
        <xdr:cNvSpPr txBox="1"/>
      </xdr:nvSpPr>
      <xdr:spPr>
        <a:xfrm flipV="1">
          <a:off x="5676901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24</xdr:row>
      <xdr:rowOff>131210</xdr:rowOff>
    </xdr:from>
    <xdr:ext cx="1489656" cy="76414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5CE6A8C7-87A2-44D9-BDC6-71491F8D4ECD}"/>
            </a:ext>
          </a:extLst>
        </xdr:cNvPr>
        <xdr:cNvSpPr txBox="1"/>
      </xdr:nvSpPr>
      <xdr:spPr>
        <a:xfrm flipV="1">
          <a:off x="5676901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24</xdr:row>
      <xdr:rowOff>131210</xdr:rowOff>
    </xdr:from>
    <xdr:ext cx="1489656" cy="76414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76603F79-3A02-46A0-905F-7B3D63433184}"/>
            </a:ext>
          </a:extLst>
        </xdr:cNvPr>
        <xdr:cNvSpPr txBox="1"/>
      </xdr:nvSpPr>
      <xdr:spPr>
        <a:xfrm flipV="1">
          <a:off x="5676901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24</xdr:row>
      <xdr:rowOff>131210</xdr:rowOff>
    </xdr:from>
    <xdr:ext cx="1489656" cy="76414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25BB77B2-3D6F-42E6-BACC-99ABDD24ADE2}"/>
            </a:ext>
          </a:extLst>
        </xdr:cNvPr>
        <xdr:cNvSpPr txBox="1"/>
      </xdr:nvSpPr>
      <xdr:spPr>
        <a:xfrm flipV="1">
          <a:off x="5676901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AE4ADA36-4427-4B75-9613-E9220D5FF237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CA33FA96-D394-4AD0-B0CC-0CE6A00006DB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6A0B6A66-6129-4634-BAEE-DBCD4DB627D5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6DBDC4B0-BC0A-4540-B1DA-C30FCD9B6BCB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F579F1E6-7EEF-4B45-8198-EBFFBBD2CF34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EBB2A2C9-5AFC-42F7-8A0F-C24C37420F9D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24DFBEB0-731B-4852-BC9F-38C850C805F4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FA49B6C7-E697-4E94-9E31-5F558C6BA89D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6BCBD537-4945-47DA-ABF4-7DA77AF38471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26F9848A-8C8C-4B42-AA6B-B3A71E86F15C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E361212C-0CA0-4B7E-BF12-CBA70F39DF51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50549B22-F8FB-45F9-9993-2BEE42DAC91F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3C33D656-CF06-41A4-9F1E-FB9691607D7E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43154B96-F775-43D3-8CE3-989010E129D6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24</xdr:row>
      <xdr:rowOff>131210</xdr:rowOff>
    </xdr:from>
    <xdr:ext cx="1489656" cy="76414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58F6E932-36A1-4425-A238-4280274F025A}"/>
            </a:ext>
          </a:extLst>
        </xdr:cNvPr>
        <xdr:cNvSpPr txBox="1"/>
      </xdr:nvSpPr>
      <xdr:spPr>
        <a:xfrm flipV="1">
          <a:off x="5676901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24</xdr:row>
      <xdr:rowOff>131210</xdr:rowOff>
    </xdr:from>
    <xdr:ext cx="1489656" cy="76414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E183FFB9-381E-4FA9-BA15-4752DBD8E120}"/>
            </a:ext>
          </a:extLst>
        </xdr:cNvPr>
        <xdr:cNvSpPr txBox="1"/>
      </xdr:nvSpPr>
      <xdr:spPr>
        <a:xfrm flipV="1">
          <a:off x="5676901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24</xdr:row>
      <xdr:rowOff>131210</xdr:rowOff>
    </xdr:from>
    <xdr:ext cx="1489656" cy="76414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4FC2882D-66AB-4256-9B05-C436879DCA05}"/>
            </a:ext>
          </a:extLst>
        </xdr:cNvPr>
        <xdr:cNvSpPr txBox="1"/>
      </xdr:nvSpPr>
      <xdr:spPr>
        <a:xfrm flipV="1">
          <a:off x="5676901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24</xdr:row>
      <xdr:rowOff>131210</xdr:rowOff>
    </xdr:from>
    <xdr:ext cx="1489656" cy="76414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88E802CB-D12B-48D1-9E5B-E670D5C00516}"/>
            </a:ext>
          </a:extLst>
        </xdr:cNvPr>
        <xdr:cNvSpPr txBox="1"/>
      </xdr:nvSpPr>
      <xdr:spPr>
        <a:xfrm flipV="1">
          <a:off x="5676901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966105E9-5656-4673-AF60-130A92B66FF8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51C1966D-429D-475C-8115-79FEAD589209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73A741F1-02C7-4CD1-9FC4-5A11FE488E90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E4F3703B-0B2A-4D8B-A935-F1F8544C7314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A5FED383-6599-49DA-B7A4-616C303A7415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F4A01476-FF3E-4145-ACF3-705BC4CE2950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BC3A4146-658B-4F4B-A293-21D300211A30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C74D4522-3CD4-4EA7-BF27-346D0D64BBC3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6F8704AC-6CC6-45B7-B0B8-63E8CD108270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9622C9FF-8EBC-4851-9100-197D4E99219A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C9FDF1D7-BF65-4A50-98B7-F98A4CF37BD6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9C9DCBF1-40A6-4490-8A5B-35D6BE0110A0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79127A13-5145-4305-933C-C5D369C1AD65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C14AA8FF-3E4A-4E69-84B9-57534B038CCF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24</xdr:row>
      <xdr:rowOff>131210</xdr:rowOff>
    </xdr:from>
    <xdr:ext cx="1489656" cy="76414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F2B50799-F7BD-4B2E-9193-19B7B7BE0E03}"/>
            </a:ext>
          </a:extLst>
        </xdr:cNvPr>
        <xdr:cNvSpPr txBox="1"/>
      </xdr:nvSpPr>
      <xdr:spPr>
        <a:xfrm flipV="1">
          <a:off x="5676901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24</xdr:row>
      <xdr:rowOff>131210</xdr:rowOff>
    </xdr:from>
    <xdr:ext cx="1489656" cy="76414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6F93AB8E-CD55-4430-92AC-173CE40A1181}"/>
            </a:ext>
          </a:extLst>
        </xdr:cNvPr>
        <xdr:cNvSpPr txBox="1"/>
      </xdr:nvSpPr>
      <xdr:spPr>
        <a:xfrm flipV="1">
          <a:off x="5676901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24</xdr:row>
      <xdr:rowOff>131210</xdr:rowOff>
    </xdr:from>
    <xdr:ext cx="1489656" cy="76414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CE98F8D2-7D04-47DE-9230-03C1DE7C6E73}"/>
            </a:ext>
          </a:extLst>
        </xdr:cNvPr>
        <xdr:cNvSpPr txBox="1"/>
      </xdr:nvSpPr>
      <xdr:spPr>
        <a:xfrm flipV="1">
          <a:off x="5676901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24</xdr:row>
      <xdr:rowOff>131210</xdr:rowOff>
    </xdr:from>
    <xdr:ext cx="1489656" cy="76414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FFA3F746-DF7F-4FF1-BAF6-B543389922DB}"/>
            </a:ext>
          </a:extLst>
        </xdr:cNvPr>
        <xdr:cNvSpPr txBox="1"/>
      </xdr:nvSpPr>
      <xdr:spPr>
        <a:xfrm flipV="1">
          <a:off x="5676901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796B6C44-657F-4C51-839A-C48A627A320A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D5A6450D-3B09-440A-AE9E-1577C797FF92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FD5793B1-43A3-42F0-BB5D-A40745CA7A49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88F42FEC-4E6C-4B3D-A620-A746A316D3EC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E6DD1387-8C25-43A5-8CD7-8FC18E31375B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ADB6D76D-710E-48B4-A5F4-73A708656E8F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71B08480-BBAF-486D-9E41-17B94DA26305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8D1D6C40-7EA5-467D-B3DC-A2FD050937BE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C077B4E5-A1EB-4386-BC39-E6C25DB60F57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F189495B-3029-444B-94FF-39200923DFF5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2E8DCCCD-AEA4-476E-B5D8-416D2A30A8E6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4B8CB717-EF1A-49CD-9869-3AE8A5553D16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riel">
      <a:fillStyleLst>
        <a:solidFill>
          <a:schemeClr val="phClr"/>
        </a:solidFill>
        <a:gradFill rotWithShape="1">
          <a:gsLst>
            <a:gs pos="0">
              <a:schemeClr val="phClr">
                <a:tint val="35000"/>
                <a:satMod val="260000"/>
              </a:schemeClr>
            </a:gs>
            <a:gs pos="30000">
              <a:schemeClr val="phClr">
                <a:tint val="38000"/>
                <a:satMod val="260000"/>
              </a:schemeClr>
            </a:gs>
            <a:gs pos="75000">
              <a:schemeClr val="phClr">
                <a:tint val="55000"/>
                <a:satMod val="255000"/>
              </a:schemeClr>
            </a:gs>
            <a:gs pos="100000">
              <a:schemeClr val="phClr">
                <a:tint val="70000"/>
                <a:satMod val="255000"/>
              </a:schemeClr>
            </a:gs>
          </a:gsLst>
          <a:path path="circle">
            <a:fillToRect l="5000" t="100000" r="120000" b="10000"/>
          </a:path>
        </a:gradFill>
        <a:gradFill rotWithShape="1">
          <a:gsLst>
            <a:gs pos="0">
              <a:schemeClr val="phClr">
                <a:shade val="63000"/>
                <a:satMod val="165000"/>
              </a:schemeClr>
            </a:gs>
            <a:gs pos="30000">
              <a:schemeClr val="phClr">
                <a:shade val="58000"/>
                <a:satMod val="165000"/>
              </a:schemeClr>
            </a:gs>
            <a:gs pos="75000">
              <a:schemeClr val="phClr">
                <a:shade val="30000"/>
                <a:satMod val="175000"/>
              </a:schemeClr>
            </a:gs>
            <a:gs pos="100000">
              <a:schemeClr val="phClr">
                <a:shade val="15000"/>
                <a:satMod val="175000"/>
              </a:schemeClr>
            </a:gs>
          </a:gsLst>
          <a:path path="circle">
            <a:fillToRect l="5000" t="100000" r="120000" b="10000"/>
          </a:path>
        </a:gradFill>
      </a:fillStyleLst>
      <a:lnStyleLst>
        <a:ln w="12700" cap="flat" cmpd="sng" algn="ctr">
          <a:solidFill>
            <a:schemeClr val="phClr">
              <a:shade val="70000"/>
              <a:satMod val="150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250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50800" dist="20000" dir="5400000" rotWithShape="0">
              <a:srgbClr val="000000">
                <a:alpha val="42000"/>
              </a:srgbClr>
            </a:outerShdw>
          </a:effectLst>
        </a:effectStyle>
        <a:effectStyle>
          <a:effectLst>
            <a:outerShdw blurRad="50800" dist="20000" dir="5400000" rotWithShape="0">
              <a:srgbClr val="000000">
                <a:alpha val="4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0"/>
            </a:lightRig>
          </a:scene3d>
          <a:sp3d>
            <a:bevelT w="47625" h="69850"/>
            <a:contourClr>
              <a:schemeClr val="lt1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84"/>
  <sheetViews>
    <sheetView tabSelected="1" topLeftCell="A49" zoomScale="88" zoomScaleNormal="70" workbookViewId="0">
      <selection activeCell="Q64" sqref="Q64"/>
    </sheetView>
  </sheetViews>
  <sheetFormatPr defaultColWidth="10" defaultRowHeight="12" customHeight="1" x14ac:dyDescent="0.25"/>
  <cols>
    <col min="1" max="1" width="22.90625" style="9" customWidth="1"/>
    <col min="2" max="2" width="12.54296875" style="11" customWidth="1"/>
    <col min="3" max="3" width="9.1796875" style="11" customWidth="1"/>
    <col min="4" max="4" width="1.6328125" style="9" customWidth="1"/>
    <col min="5" max="5" width="9.1796875" style="9" customWidth="1"/>
    <col min="6" max="6" width="1" style="9" customWidth="1"/>
    <col min="7" max="7" width="9.1796875" style="9" customWidth="1"/>
    <col min="8" max="9" width="2.6328125" style="9" customWidth="1"/>
    <col min="10" max="10" width="11" style="9" customWidth="1"/>
    <col min="11" max="11" width="15.6328125" style="9" customWidth="1"/>
    <col min="12" max="13" width="9.1796875" style="9" customWidth="1"/>
    <col min="14" max="14" width="1" style="9" customWidth="1"/>
    <col min="15" max="15" width="10" style="9" customWidth="1"/>
    <col min="16" max="16" width="9.1796875" style="9" customWidth="1"/>
    <col min="17" max="17" width="9.08984375" style="9" customWidth="1"/>
    <col min="18" max="18" width="3.54296875" style="56" customWidth="1"/>
    <col min="19" max="19" width="7.1796875" style="10" customWidth="1"/>
    <col min="20" max="20" width="7.54296875" style="10" customWidth="1"/>
    <col min="21" max="21" width="1.7265625" style="13" customWidth="1"/>
    <col min="22" max="22" width="7.7265625" style="11" customWidth="1"/>
    <col min="23" max="23" width="7.453125" style="11" customWidth="1"/>
    <col min="24" max="24" width="7.26953125" style="11" customWidth="1"/>
    <col min="25" max="26" width="6.7265625" style="11" customWidth="1"/>
    <col min="27" max="34" width="7.453125" style="11" customWidth="1"/>
    <col min="35" max="36" width="7.26953125" style="11" customWidth="1"/>
    <col min="37" max="37" width="8.26953125" style="11" customWidth="1"/>
    <col min="38" max="38" width="7.26953125" style="11" customWidth="1"/>
    <col min="39" max="39" width="7.36328125" style="11" customWidth="1"/>
    <col min="40" max="40" width="7.26953125" style="7" customWidth="1"/>
    <col min="41" max="41" width="7.7265625" style="11" customWidth="1"/>
    <col min="42" max="42" width="7.26953125" style="11" customWidth="1"/>
    <col min="43" max="43" width="10" style="3"/>
    <col min="44" max="44" width="14" style="11" customWidth="1"/>
    <col min="45" max="16384" width="10" style="11"/>
  </cols>
  <sheetData>
    <row r="1" spans="1:43" ht="12" customHeight="1" x14ac:dyDescent="0.25">
      <c r="H1" s="100"/>
      <c r="M1" s="11"/>
      <c r="N1" s="32"/>
      <c r="O1" s="32"/>
      <c r="P1" s="29"/>
      <c r="Q1" s="29"/>
    </row>
    <row r="2" spans="1:43" ht="12" customHeight="1" x14ac:dyDescent="0.25">
      <c r="A2" s="3"/>
      <c r="B2" s="32" t="s">
        <v>0</v>
      </c>
      <c r="C2" s="32"/>
      <c r="D2" s="32"/>
      <c r="E2" s="32"/>
      <c r="F2" s="32"/>
      <c r="G2" s="32"/>
      <c r="H2" s="33"/>
      <c r="I2" s="32"/>
      <c r="J2" s="32"/>
      <c r="K2" s="32"/>
      <c r="M2" s="32" t="s">
        <v>1</v>
      </c>
      <c r="N2" s="32"/>
      <c r="O2" s="32"/>
      <c r="P2" s="29"/>
      <c r="Q2" s="29"/>
    </row>
    <row r="3" spans="1:43" ht="12" customHeight="1" x14ac:dyDescent="0.25">
      <c r="A3" s="32"/>
      <c r="B3" s="9"/>
      <c r="C3" s="32"/>
      <c r="D3" s="32"/>
      <c r="E3" s="32"/>
      <c r="F3" s="32"/>
      <c r="G3" s="32"/>
      <c r="H3" s="33"/>
      <c r="I3" s="32"/>
      <c r="J3" s="32"/>
      <c r="K3" s="32"/>
      <c r="M3" s="32"/>
      <c r="N3" s="32"/>
      <c r="O3" s="32"/>
      <c r="P3" s="32"/>
      <c r="Q3" s="32"/>
      <c r="R3" s="71"/>
      <c r="S3" s="12"/>
      <c r="T3" s="13"/>
      <c r="AL3" s="11" t="s">
        <v>39</v>
      </c>
      <c r="AN3" s="16"/>
      <c r="AP3" s="70" t="s">
        <v>133</v>
      </c>
      <c r="AQ3" s="7"/>
    </row>
    <row r="4" spans="1:43" ht="12" customHeight="1" x14ac:dyDescent="0.25">
      <c r="A4" s="32"/>
      <c r="B4" s="32"/>
      <c r="C4" s="148"/>
      <c r="D4" s="31"/>
      <c r="E4" s="28" t="s">
        <v>44</v>
      </c>
      <c r="F4" s="32"/>
      <c r="G4" s="28" t="s">
        <v>44</v>
      </c>
      <c r="H4" s="33"/>
      <c r="I4" s="32"/>
      <c r="J4" s="32"/>
      <c r="K4" s="32"/>
      <c r="M4" s="32"/>
      <c r="O4" s="32"/>
      <c r="P4" s="32"/>
      <c r="Q4" s="32"/>
      <c r="R4" s="71"/>
      <c r="S4" s="1" t="s">
        <v>2</v>
      </c>
      <c r="T4" s="13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3"/>
      <c r="AO4" s="4"/>
      <c r="AP4" s="4"/>
      <c r="AQ4" s="7"/>
    </row>
    <row r="5" spans="1:43" ht="12" customHeight="1" x14ac:dyDescent="0.25">
      <c r="A5" s="32"/>
      <c r="B5" s="32"/>
      <c r="C5" s="148"/>
      <c r="D5" s="31"/>
      <c r="E5" s="28" t="s">
        <v>133</v>
      </c>
      <c r="F5" s="28"/>
      <c r="G5" s="28" t="s">
        <v>78</v>
      </c>
      <c r="H5" s="33"/>
      <c r="I5" s="32"/>
      <c r="J5" s="32"/>
      <c r="K5" s="32"/>
      <c r="M5" s="34" t="s">
        <v>134</v>
      </c>
      <c r="P5" s="34" t="s">
        <v>108</v>
      </c>
      <c r="Q5" s="34"/>
      <c r="R5" s="71"/>
      <c r="S5" s="13"/>
      <c r="T5" s="13"/>
      <c r="V5" s="13" t="s">
        <v>3</v>
      </c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3"/>
      <c r="AO5" s="4"/>
      <c r="AP5" s="4"/>
      <c r="AQ5" s="7"/>
    </row>
    <row r="6" spans="1:43" s="4" customFormat="1" ht="12" customHeight="1" x14ac:dyDescent="0.25">
      <c r="A6" s="32" t="s">
        <v>17</v>
      </c>
      <c r="B6" s="18"/>
      <c r="C6" s="148"/>
      <c r="D6" s="35"/>
      <c r="E6" s="28"/>
      <c r="F6" s="18"/>
      <c r="G6" s="28"/>
      <c r="H6" s="36"/>
      <c r="I6" s="18"/>
      <c r="J6" s="32" t="s">
        <v>18</v>
      </c>
      <c r="K6" s="18"/>
      <c r="L6" s="18"/>
      <c r="M6" s="30"/>
      <c r="N6" s="18"/>
      <c r="O6" s="18"/>
      <c r="P6" s="30"/>
      <c r="Q6" s="30"/>
      <c r="R6" s="119"/>
      <c r="S6" s="13" t="s">
        <v>4</v>
      </c>
      <c r="T6" s="13" t="s">
        <v>5</v>
      </c>
      <c r="U6" s="13"/>
      <c r="V6" s="13" t="s">
        <v>6</v>
      </c>
      <c r="W6" s="13" t="s">
        <v>7</v>
      </c>
      <c r="X6" s="13" t="s">
        <v>111</v>
      </c>
      <c r="Y6" s="13" t="s">
        <v>110</v>
      </c>
      <c r="Z6" s="13" t="s">
        <v>8</v>
      </c>
      <c r="AA6" s="13" t="s">
        <v>276</v>
      </c>
      <c r="AB6" s="13"/>
      <c r="AC6" s="13" t="s">
        <v>142</v>
      </c>
      <c r="AD6" s="13" t="s">
        <v>279</v>
      </c>
      <c r="AE6" s="13"/>
      <c r="AF6" s="13" t="s">
        <v>280</v>
      </c>
      <c r="AG6" s="13"/>
      <c r="AH6" s="13" t="s">
        <v>9</v>
      </c>
      <c r="AI6" s="13" t="s">
        <v>10</v>
      </c>
      <c r="AJ6" s="13" t="s">
        <v>11</v>
      </c>
      <c r="AK6" s="13" t="s">
        <v>12</v>
      </c>
      <c r="AL6" s="13" t="s">
        <v>13</v>
      </c>
      <c r="AM6" s="13" t="s">
        <v>14</v>
      </c>
      <c r="AN6" s="2" t="s">
        <v>15</v>
      </c>
      <c r="AO6" s="13" t="s">
        <v>16</v>
      </c>
      <c r="AP6" s="13" t="s">
        <v>40</v>
      </c>
      <c r="AQ6" s="3"/>
    </row>
    <row r="7" spans="1:43" s="4" customFormat="1" ht="12" customHeight="1" x14ac:dyDescent="0.25">
      <c r="A7" s="30" t="s">
        <v>7</v>
      </c>
      <c r="B7" s="18"/>
      <c r="C7" s="149"/>
      <c r="D7" s="37"/>
      <c r="E7" s="42">
        <f>W164-W81</f>
        <v>11430</v>
      </c>
      <c r="F7" s="42"/>
      <c r="G7" s="42">
        <v>11430</v>
      </c>
      <c r="H7" s="72"/>
      <c r="I7" s="45"/>
      <c r="J7" s="45" t="s">
        <v>25</v>
      </c>
      <c r="K7" s="45"/>
      <c r="M7" s="42">
        <f>V168</f>
        <v>21873.129999999986</v>
      </c>
      <c r="N7" s="42"/>
      <c r="P7" s="42">
        <v>11480.919999999991</v>
      </c>
      <c r="Q7" s="42"/>
      <c r="R7" s="65"/>
      <c r="S7" s="13"/>
      <c r="T7" s="13"/>
      <c r="U7" s="13"/>
      <c r="V7" s="2" t="s">
        <v>19</v>
      </c>
      <c r="W7" s="2"/>
      <c r="X7" s="2"/>
      <c r="Y7" s="2"/>
      <c r="Z7" s="2" t="s">
        <v>17</v>
      </c>
      <c r="AA7" s="2"/>
      <c r="AB7" s="2"/>
      <c r="AC7" s="2" t="s">
        <v>143</v>
      </c>
      <c r="AD7" s="2"/>
      <c r="AE7" s="2"/>
      <c r="AF7" s="2"/>
      <c r="AG7" s="2"/>
      <c r="AH7" s="2"/>
      <c r="AI7" s="2" t="s">
        <v>20</v>
      </c>
      <c r="AJ7" s="13" t="s">
        <v>21</v>
      </c>
      <c r="AK7" s="13" t="s">
        <v>22</v>
      </c>
      <c r="AL7" s="2" t="s">
        <v>23</v>
      </c>
      <c r="AM7" s="2"/>
      <c r="AN7" s="2" t="s">
        <v>20</v>
      </c>
      <c r="AQ7" s="3"/>
    </row>
    <row r="8" spans="1:43" s="4" customFormat="1" ht="12" customHeight="1" x14ac:dyDescent="0.25">
      <c r="A8" s="30" t="s">
        <v>166</v>
      </c>
      <c r="B8" s="18"/>
      <c r="C8" s="137"/>
      <c r="D8" s="38"/>
      <c r="E8" s="45">
        <f>W81</f>
        <v>500</v>
      </c>
      <c r="F8" s="45"/>
      <c r="G8" s="45">
        <v>0</v>
      </c>
      <c r="H8" s="72"/>
      <c r="I8" s="45"/>
      <c r="J8" s="45" t="s">
        <v>65</v>
      </c>
      <c r="K8" s="45"/>
      <c r="L8" s="45"/>
      <c r="M8" s="45"/>
      <c r="N8" s="45"/>
      <c r="O8" s="45"/>
      <c r="P8" s="45"/>
      <c r="Q8" s="45"/>
      <c r="R8" s="120"/>
      <c r="S8" s="14"/>
      <c r="T8" s="13"/>
      <c r="U8" s="13"/>
      <c r="V8" s="29"/>
      <c r="W8" s="3"/>
      <c r="X8" s="3"/>
      <c r="Y8" s="3"/>
      <c r="Z8" s="3"/>
      <c r="AA8" s="14" t="s">
        <v>277</v>
      </c>
      <c r="AB8" s="14"/>
      <c r="AC8" s="14">
        <v>45466</v>
      </c>
      <c r="AD8" s="14" t="s">
        <v>278</v>
      </c>
      <c r="AE8" s="14"/>
      <c r="AF8" s="14" t="s">
        <v>281</v>
      </c>
      <c r="AG8" s="14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12" customHeight="1" x14ac:dyDescent="0.25">
      <c r="A9" s="18" t="s">
        <v>286</v>
      </c>
      <c r="B9" s="70"/>
      <c r="C9" s="137"/>
      <c r="E9" s="45">
        <f>+AC163+AC164+AC165</f>
        <v>0</v>
      </c>
      <c r="G9" s="45">
        <v>6200</v>
      </c>
      <c r="H9" s="72"/>
      <c r="I9" s="45"/>
      <c r="J9" s="45" t="s">
        <v>66</v>
      </c>
      <c r="K9" s="45"/>
      <c r="L9" s="42">
        <f>-AO164-AO165-AO166</f>
        <v>890.33999999999992</v>
      </c>
      <c r="M9" s="45"/>
      <c r="N9" s="45"/>
      <c r="O9" s="42">
        <v>1269.8100000000002</v>
      </c>
      <c r="P9" s="45"/>
      <c r="Q9" s="45"/>
      <c r="R9" s="120"/>
      <c r="S9" s="14"/>
      <c r="T9" s="13"/>
      <c r="U9" s="13"/>
      <c r="V9" s="29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65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12" customHeight="1" x14ac:dyDescent="0.25">
      <c r="A10" s="30" t="s">
        <v>24</v>
      </c>
      <c r="B10" s="18"/>
      <c r="C10" s="137"/>
      <c r="D10" s="38"/>
      <c r="E10" s="45">
        <f>Z164</f>
        <v>571.51</v>
      </c>
      <c r="F10" s="45"/>
      <c r="G10" s="45">
        <v>748</v>
      </c>
      <c r="H10" s="72"/>
      <c r="I10" s="45"/>
      <c r="J10" s="18" t="s">
        <v>131</v>
      </c>
      <c r="L10" s="45">
        <f>AK166</f>
        <v>0</v>
      </c>
      <c r="O10" s="45">
        <v>485</v>
      </c>
      <c r="Q10" s="45"/>
      <c r="R10" s="120"/>
      <c r="S10" s="14">
        <v>45389</v>
      </c>
      <c r="T10" s="13" t="s">
        <v>136</v>
      </c>
      <c r="U10" s="13"/>
      <c r="V10" s="29">
        <f t="shared" ref="V10:V20" si="0">SUM(W10:AP10)</f>
        <v>0.01</v>
      </c>
      <c r="W10" s="3"/>
      <c r="X10" s="3"/>
      <c r="Y10" s="3"/>
      <c r="Z10" s="3">
        <v>0.01</v>
      </c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4" customFormat="1" ht="12" customHeight="1" x14ac:dyDescent="0.25">
      <c r="A11" s="18" t="s">
        <v>287</v>
      </c>
      <c r="B11" s="18"/>
      <c r="C11" s="137"/>
      <c r="D11" s="38"/>
      <c r="E11" s="45">
        <f>Y164+Y165+Y166</f>
        <v>1200</v>
      </c>
      <c r="F11" s="45"/>
      <c r="G11" s="45">
        <v>1090</v>
      </c>
      <c r="H11" s="72"/>
      <c r="I11" s="45"/>
      <c r="J11" s="45" t="s">
        <v>130</v>
      </c>
      <c r="K11" s="45"/>
      <c r="L11" s="45">
        <f>AC166</f>
        <v>0</v>
      </c>
      <c r="M11" s="45"/>
      <c r="N11" s="45"/>
      <c r="O11" s="45">
        <v>150</v>
      </c>
      <c r="P11" s="45"/>
      <c r="Q11" s="90"/>
      <c r="R11" s="120"/>
      <c r="S11" s="14">
        <v>45387</v>
      </c>
      <c r="T11" s="13"/>
      <c r="U11" s="13" t="s">
        <v>195</v>
      </c>
      <c r="V11" s="29">
        <f t="shared" si="0"/>
        <v>-55.2</v>
      </c>
      <c r="W11" s="3"/>
      <c r="X11" s="3"/>
      <c r="Y11" s="3"/>
      <c r="Z11" s="3"/>
      <c r="AA11" s="3"/>
      <c r="AB11" s="3"/>
      <c r="AC11" s="3"/>
      <c r="AD11" s="3"/>
      <c r="AE11" s="3"/>
      <c r="AG11" s="143" t="s">
        <v>194</v>
      </c>
      <c r="AH11" s="3">
        <v>-46</v>
      </c>
      <c r="AI11" s="3" t="s">
        <v>144</v>
      </c>
      <c r="AJ11" s="3"/>
      <c r="AK11" s="3"/>
      <c r="AL11" s="3"/>
      <c r="AM11" s="3"/>
      <c r="AN11" s="3"/>
      <c r="AO11" s="3">
        <v>-9.1999999999999993</v>
      </c>
      <c r="AP11" s="3"/>
      <c r="AQ11" s="3"/>
    </row>
    <row r="12" spans="1:43" s="4" customFormat="1" ht="12" customHeight="1" x14ac:dyDescent="0.25">
      <c r="A12" s="18"/>
      <c r="B12" s="18"/>
      <c r="C12" s="149"/>
      <c r="D12" s="37"/>
      <c r="E12" s="43">
        <f>SUM(E7:E11)</f>
        <v>13701.51</v>
      </c>
      <c r="F12" s="42"/>
      <c r="G12" s="43">
        <f>SUM(G7:G11)</f>
        <v>19468</v>
      </c>
      <c r="H12" s="72"/>
      <c r="I12" s="45"/>
      <c r="J12" s="45" t="s">
        <v>79</v>
      </c>
      <c r="K12" s="45"/>
      <c r="L12" s="73">
        <f>AM166</f>
        <v>875.53</v>
      </c>
      <c r="M12" s="90">
        <f>SUM(L7:L12)</f>
        <v>1765.87</v>
      </c>
      <c r="N12" s="42"/>
      <c r="O12" s="115">
        <v>909.14</v>
      </c>
      <c r="P12" s="90">
        <f>SUM(O9:O12)</f>
        <v>2813.9500000000003</v>
      </c>
      <c r="Q12" s="101"/>
      <c r="R12" s="121"/>
      <c r="S12" s="14">
        <v>45387</v>
      </c>
      <c r="T12" s="13"/>
      <c r="U12" s="13" t="s">
        <v>195</v>
      </c>
      <c r="V12" s="29">
        <f t="shared" si="0"/>
        <v>-111.6</v>
      </c>
      <c r="W12" s="3"/>
      <c r="X12" s="3"/>
      <c r="Y12" s="3"/>
      <c r="Z12" s="3"/>
      <c r="AA12" s="3"/>
      <c r="AB12" s="3"/>
      <c r="AC12" s="3"/>
      <c r="AD12" s="3"/>
      <c r="AE12" s="3"/>
      <c r="AF12" s="3"/>
      <c r="AG12" s="143"/>
      <c r="AH12" s="3">
        <v>-111.6</v>
      </c>
      <c r="AI12" s="3" t="s">
        <v>139</v>
      </c>
      <c r="AJ12" s="3"/>
      <c r="AK12" s="3"/>
      <c r="AL12" s="3"/>
      <c r="AM12" s="3"/>
      <c r="AN12" s="3"/>
      <c r="AO12" s="3"/>
      <c r="AP12" s="3"/>
      <c r="AQ12" s="3"/>
    </row>
    <row r="13" spans="1:43" s="4" customFormat="1" ht="12" customHeight="1" x14ac:dyDescent="0.25">
      <c r="C13" s="137"/>
      <c r="E13" s="45"/>
      <c r="F13" s="45"/>
      <c r="G13" s="45"/>
      <c r="H13" s="72"/>
      <c r="I13" s="45"/>
      <c r="J13" s="45"/>
      <c r="K13" s="45"/>
      <c r="L13" s="45"/>
      <c r="M13" s="129"/>
      <c r="N13" s="45"/>
      <c r="O13" s="45"/>
      <c r="P13" s="129"/>
      <c r="Q13" s="101"/>
      <c r="R13" s="120"/>
      <c r="S13" s="14">
        <v>45387</v>
      </c>
      <c r="T13" s="13"/>
      <c r="U13" s="13" t="s">
        <v>195</v>
      </c>
      <c r="V13" s="29">
        <f t="shared" si="0"/>
        <v>-298.93</v>
      </c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>
        <v>-321</v>
      </c>
      <c r="AJ13" s="3">
        <v>-32.93</v>
      </c>
      <c r="AK13" s="3"/>
      <c r="AL13" s="3"/>
      <c r="AM13" s="65"/>
      <c r="AN13" s="3"/>
      <c r="AO13" s="3"/>
      <c r="AP13" s="3">
        <v>55</v>
      </c>
      <c r="AQ13" s="3"/>
    </row>
    <row r="14" spans="1:43" s="4" customFormat="1" ht="12" customHeight="1" x14ac:dyDescent="0.25">
      <c r="A14" s="39" t="s">
        <v>28</v>
      </c>
      <c r="B14" s="18"/>
      <c r="C14" s="137"/>
      <c r="D14" s="38"/>
      <c r="E14" s="45"/>
      <c r="F14" s="45"/>
      <c r="G14" s="45"/>
      <c r="H14" s="72"/>
      <c r="I14" s="45"/>
      <c r="M14" s="90">
        <f>SUM(M7:M12)</f>
        <v>23638.999999999985</v>
      </c>
      <c r="N14" s="18"/>
      <c r="O14" s="18"/>
      <c r="P14" s="90">
        <f>SUM(+P7+P12)</f>
        <v>14294.869999999992</v>
      </c>
      <c r="R14" s="120"/>
      <c r="S14" s="14">
        <v>45392</v>
      </c>
      <c r="T14" s="13" t="s">
        <v>115</v>
      </c>
      <c r="U14" s="13"/>
      <c r="V14" s="29">
        <f t="shared" si="0"/>
        <v>15</v>
      </c>
      <c r="W14" s="3"/>
      <c r="X14" s="3"/>
      <c r="Y14" s="3"/>
      <c r="Z14" s="3">
        <v>15</v>
      </c>
      <c r="AA14" s="3" t="s">
        <v>115</v>
      </c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s="4" customFormat="1" ht="12" customHeight="1" x14ac:dyDescent="0.25">
      <c r="A15" s="30" t="s">
        <v>29</v>
      </c>
      <c r="B15" s="18"/>
      <c r="C15" s="149"/>
      <c r="D15" s="37"/>
      <c r="E15" s="42">
        <f>AK150-AK164-AK165-AK166</f>
        <v>2707.06</v>
      </c>
      <c r="F15" s="42"/>
      <c r="G15" s="42">
        <v>2682.7499999999995</v>
      </c>
      <c r="H15" s="72"/>
      <c r="I15" s="45"/>
      <c r="J15" s="74" t="s">
        <v>26</v>
      </c>
      <c r="K15" s="45"/>
      <c r="L15" s="45"/>
      <c r="M15" s="45"/>
      <c r="N15" s="45"/>
      <c r="O15" s="45"/>
      <c r="P15" s="45"/>
      <c r="Q15" s="45"/>
      <c r="R15" s="120"/>
      <c r="S15" s="14">
        <v>45408</v>
      </c>
      <c r="T15" s="13"/>
      <c r="U15" s="13"/>
      <c r="V15" s="29">
        <f t="shared" si="0"/>
        <v>5715</v>
      </c>
      <c r="W15" s="3">
        <v>5715</v>
      </c>
      <c r="X15" s="3"/>
      <c r="Y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s="4" customFormat="1" ht="12" customHeight="1" x14ac:dyDescent="0.25">
      <c r="A16" s="30" t="s">
        <v>31</v>
      </c>
      <c r="B16" s="18"/>
      <c r="C16" s="137"/>
      <c r="D16" s="38"/>
      <c r="E16" s="45">
        <f>-AK150</f>
        <v>200</v>
      </c>
      <c r="F16" s="45"/>
      <c r="G16" s="45">
        <v>200</v>
      </c>
      <c r="H16" s="72"/>
      <c r="I16" s="45"/>
      <c r="J16" s="45" t="s">
        <v>27</v>
      </c>
      <c r="K16" s="45"/>
      <c r="L16" s="45"/>
      <c r="M16" s="45"/>
      <c r="N16" s="45"/>
      <c r="O16" s="45"/>
      <c r="P16" s="45"/>
      <c r="Q16" s="45"/>
      <c r="R16" s="120"/>
      <c r="S16" s="14">
        <v>45414</v>
      </c>
      <c r="T16" s="13"/>
      <c r="U16" s="13"/>
      <c r="V16" s="29">
        <f t="shared" si="0"/>
        <v>30</v>
      </c>
      <c r="W16" s="29"/>
      <c r="X16" s="3"/>
      <c r="Y16" s="3"/>
      <c r="Z16" s="3">
        <v>30</v>
      </c>
      <c r="AA16" s="3" t="s">
        <v>252</v>
      </c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</row>
    <row r="17" spans="1:44" s="4" customFormat="1" ht="12" customHeight="1" x14ac:dyDescent="0.25">
      <c r="A17" s="30" t="s">
        <v>122</v>
      </c>
      <c r="B17" s="18"/>
      <c r="C17" s="137"/>
      <c r="D17" s="38"/>
      <c r="E17" s="45">
        <f>-AH164-AH165-AH166</f>
        <v>1457.3999999999996</v>
      </c>
      <c r="F17" s="45"/>
      <c r="G17" s="45">
        <v>1977.1399999999996</v>
      </c>
      <c r="H17" s="72"/>
      <c r="I17" s="45"/>
      <c r="J17" s="18" t="s">
        <v>96</v>
      </c>
      <c r="K17" s="45"/>
      <c r="L17" s="45">
        <f>-Y166</f>
        <v>130</v>
      </c>
      <c r="N17" s="45"/>
      <c r="O17" s="45">
        <v>1080</v>
      </c>
      <c r="P17" s="45"/>
      <c r="Q17" s="45"/>
      <c r="R17" s="56"/>
      <c r="S17" s="14">
        <v>45414</v>
      </c>
      <c r="T17" s="13"/>
      <c r="U17" s="13"/>
      <c r="V17" s="29">
        <f t="shared" si="0"/>
        <v>30</v>
      </c>
      <c r="W17" s="29"/>
      <c r="X17" s="3"/>
      <c r="Y17" s="3"/>
      <c r="Z17" s="3">
        <v>30</v>
      </c>
      <c r="AA17" s="3" t="s">
        <v>252</v>
      </c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4" s="4" customFormat="1" ht="12" customHeight="1" x14ac:dyDescent="0.25">
      <c r="A18" s="18" t="s">
        <v>41</v>
      </c>
      <c r="B18" s="18"/>
      <c r="C18" s="137"/>
      <c r="D18" s="38"/>
      <c r="E18" s="45">
        <f>-AI164</f>
        <v>3814</v>
      </c>
      <c r="F18" s="45"/>
      <c r="G18" s="45">
        <v>3822</v>
      </c>
      <c r="H18" s="72"/>
      <c r="I18" s="75"/>
      <c r="J18" s="18" t="s">
        <v>154</v>
      </c>
      <c r="K18" s="45"/>
      <c r="L18" s="45">
        <f>-X166</f>
        <v>11193.09</v>
      </c>
      <c r="O18" s="45">
        <v>2200</v>
      </c>
      <c r="Q18" s="45"/>
      <c r="R18" s="56"/>
      <c r="S18" s="14">
        <v>45414</v>
      </c>
      <c r="T18" s="13"/>
      <c r="U18" s="13"/>
      <c r="V18" s="29">
        <f t="shared" si="0"/>
        <v>30</v>
      </c>
      <c r="W18" s="29"/>
      <c r="X18" s="3"/>
      <c r="Y18" s="3"/>
      <c r="Z18" s="3">
        <v>30</v>
      </c>
      <c r="AA18" s="3" t="s">
        <v>252</v>
      </c>
      <c r="AB18" s="3"/>
      <c r="AC18" s="3"/>
      <c r="AD18" s="3"/>
      <c r="AE18" s="3"/>
      <c r="AF18" s="3"/>
      <c r="AG18" s="3"/>
      <c r="AH18" s="65"/>
      <c r="AI18" s="3"/>
      <c r="AJ18" s="3"/>
      <c r="AK18" s="3"/>
      <c r="AL18" s="3"/>
      <c r="AM18" s="3"/>
      <c r="AN18" s="3"/>
      <c r="AO18" s="3"/>
      <c r="AP18" s="3"/>
      <c r="AQ18" s="3"/>
    </row>
    <row r="19" spans="1:44" s="4" customFormat="1" ht="12" customHeight="1" x14ac:dyDescent="0.25">
      <c r="A19" s="30" t="s">
        <v>163</v>
      </c>
      <c r="B19" s="18"/>
      <c r="C19" s="137"/>
      <c r="D19" s="38"/>
      <c r="E19" s="45">
        <f>-AA164-AB164-AB165</f>
        <v>511.13000000000011</v>
      </c>
      <c r="F19" s="45"/>
      <c r="G19" s="45">
        <v>0</v>
      </c>
      <c r="H19" s="72"/>
      <c r="I19" s="75"/>
      <c r="J19" s="18" t="s">
        <v>150</v>
      </c>
      <c r="L19" s="73">
        <f>AP164</f>
        <v>110</v>
      </c>
      <c r="M19" s="45">
        <f>SUM(L17:L19)</f>
        <v>11433.09</v>
      </c>
      <c r="O19" s="73">
        <v>0</v>
      </c>
      <c r="P19" s="45">
        <f>SUM(O17:O19)</f>
        <v>3280</v>
      </c>
      <c r="R19" s="120"/>
      <c r="S19" s="14">
        <v>45416</v>
      </c>
      <c r="T19" s="13"/>
      <c r="U19" s="13"/>
      <c r="V19" s="29">
        <f t="shared" si="0"/>
        <v>15</v>
      </c>
      <c r="W19" s="29"/>
      <c r="X19" s="3"/>
      <c r="Y19" s="3"/>
      <c r="Z19" s="3">
        <v>15</v>
      </c>
      <c r="AA19" s="3" t="s">
        <v>252</v>
      </c>
      <c r="AB19" s="3"/>
      <c r="AC19" s="3"/>
      <c r="AD19" s="3"/>
      <c r="AE19" s="3"/>
      <c r="AF19" s="3"/>
      <c r="AG19" s="3"/>
      <c r="AH19" s="65"/>
      <c r="AI19" s="3"/>
      <c r="AJ19" s="3"/>
      <c r="AK19" s="3"/>
      <c r="AL19" s="3"/>
      <c r="AM19" s="3"/>
      <c r="AN19" s="3"/>
      <c r="AO19" s="3"/>
      <c r="AP19" s="3"/>
      <c r="AQ19" s="3"/>
    </row>
    <row r="20" spans="1:44" s="4" customFormat="1" ht="12" customHeight="1" x14ac:dyDescent="0.25">
      <c r="A20" s="18" t="s">
        <v>262</v>
      </c>
      <c r="B20" s="96"/>
      <c r="C20" s="137"/>
      <c r="D20" s="38"/>
      <c r="E20" s="45">
        <f>-AD164-AE164</f>
        <v>7.1700000000000728</v>
      </c>
      <c r="F20" s="45"/>
      <c r="G20" s="90">
        <v>1901.21</v>
      </c>
      <c r="H20" s="72"/>
      <c r="I20" s="45"/>
      <c r="Q20" s="42"/>
      <c r="R20" s="56"/>
      <c r="S20" s="14">
        <v>45418</v>
      </c>
      <c r="T20" s="13"/>
      <c r="U20" s="13"/>
      <c r="V20" s="29">
        <f t="shared" si="0"/>
        <v>30</v>
      </c>
      <c r="W20" s="29"/>
      <c r="X20" s="3"/>
      <c r="Y20" s="3"/>
      <c r="Z20" s="3">
        <v>30</v>
      </c>
      <c r="AA20" s="3" t="s">
        <v>252</v>
      </c>
      <c r="AB20" s="3"/>
      <c r="AC20" s="3"/>
      <c r="AD20" s="3"/>
      <c r="AE20" s="3"/>
      <c r="AF20" s="3"/>
      <c r="AG20" s="3"/>
      <c r="AH20" s="65"/>
      <c r="AI20" s="3"/>
      <c r="AJ20" s="3"/>
      <c r="AK20" s="3"/>
      <c r="AL20" s="3"/>
      <c r="AM20" s="3"/>
      <c r="AN20" s="3"/>
      <c r="AO20" s="3"/>
      <c r="AP20" s="3"/>
      <c r="AQ20" s="3"/>
    </row>
    <row r="21" spans="1:44" s="4" customFormat="1" ht="12" customHeight="1" x14ac:dyDescent="0.25">
      <c r="A21" s="18" t="s">
        <v>299</v>
      </c>
      <c r="B21" s="18"/>
      <c r="C21" s="137"/>
      <c r="D21" s="38"/>
      <c r="E21" s="45">
        <f>-AN95-AN96-AN112</f>
        <v>677.97</v>
      </c>
      <c r="F21" s="45"/>
      <c r="G21" s="45">
        <v>0</v>
      </c>
      <c r="H21" s="72"/>
      <c r="I21" s="45"/>
      <c r="J21" s="45"/>
      <c r="K21" s="45"/>
      <c r="L21" s="45"/>
      <c r="M21" s="43">
        <f>M14-M19</f>
        <v>12205.909999999985</v>
      </c>
      <c r="N21" s="42"/>
      <c r="O21" s="42"/>
      <c r="P21" s="43">
        <f>SUM(+P14-P19)</f>
        <v>11014.869999999992</v>
      </c>
      <c r="Q21" s="45"/>
      <c r="R21" s="121"/>
      <c r="S21" s="14">
        <v>45420</v>
      </c>
      <c r="T21" s="13"/>
      <c r="U21" s="13"/>
      <c r="V21" s="29">
        <f t="shared" ref="V21:V27" si="1">SUM(W21:AP21)</f>
        <v>30</v>
      </c>
      <c r="W21" s="29"/>
      <c r="X21" s="3"/>
      <c r="Y21" s="3"/>
      <c r="Z21" s="3">
        <v>30</v>
      </c>
      <c r="AA21" s="3" t="s">
        <v>252</v>
      </c>
      <c r="AB21" s="3"/>
      <c r="AC21" s="3"/>
      <c r="AD21" s="3"/>
      <c r="AE21" s="3"/>
      <c r="AF21" s="3"/>
      <c r="AG21" s="3"/>
      <c r="AH21" s="65"/>
      <c r="AI21" s="3"/>
      <c r="AJ21" s="3"/>
      <c r="AK21" s="3"/>
      <c r="AL21" s="3"/>
      <c r="AM21" s="3"/>
      <c r="AN21" s="3"/>
      <c r="AO21" s="3"/>
      <c r="AP21" s="3"/>
      <c r="AQ21" s="3"/>
    </row>
    <row r="22" spans="1:44" s="4" customFormat="1" ht="12" customHeight="1" x14ac:dyDescent="0.25">
      <c r="A22" s="18" t="s">
        <v>284</v>
      </c>
      <c r="B22" s="18"/>
      <c r="C22" s="137"/>
      <c r="D22" s="38"/>
      <c r="E22" s="45">
        <f>-AN125-AN130</f>
        <v>323.48</v>
      </c>
      <c r="F22" s="45"/>
      <c r="G22" s="45">
        <v>296.33999999999997</v>
      </c>
      <c r="H22" s="72"/>
      <c r="I22" s="45"/>
      <c r="K22" s="45"/>
      <c r="L22" s="45"/>
      <c r="M22" s="45"/>
      <c r="N22" s="45"/>
      <c r="O22" s="45"/>
      <c r="P22" s="45"/>
      <c r="Q22" s="45"/>
      <c r="R22" s="120"/>
      <c r="S22" s="14">
        <v>45426</v>
      </c>
      <c r="T22" s="13"/>
      <c r="U22" s="13"/>
      <c r="V22" s="29">
        <f t="shared" si="1"/>
        <v>15</v>
      </c>
      <c r="W22" s="29"/>
      <c r="X22" s="3"/>
      <c r="Y22" s="3"/>
      <c r="Z22" s="3">
        <v>15</v>
      </c>
      <c r="AA22" s="3" t="s">
        <v>252</v>
      </c>
      <c r="AB22" s="3"/>
      <c r="AC22" s="3"/>
      <c r="AD22" s="3"/>
      <c r="AE22" s="3"/>
      <c r="AF22" s="3"/>
      <c r="AG22" s="3"/>
      <c r="AH22" s="65"/>
      <c r="AI22" s="3"/>
      <c r="AJ22" s="3"/>
      <c r="AK22" s="3"/>
      <c r="AL22" s="3"/>
      <c r="AM22" s="3"/>
      <c r="AN22" s="3"/>
      <c r="AO22" s="3"/>
      <c r="AP22" s="3"/>
      <c r="AQ22" s="3"/>
      <c r="AR22" s="55"/>
    </row>
    <row r="23" spans="1:44" s="4" customFormat="1" ht="12" customHeight="1" x14ac:dyDescent="0.25">
      <c r="A23" s="18" t="s">
        <v>145</v>
      </c>
      <c r="C23" s="137"/>
      <c r="E23" s="45">
        <v>0</v>
      </c>
      <c r="F23" s="45"/>
      <c r="G23" s="45">
        <v>2800</v>
      </c>
      <c r="H23" s="72"/>
      <c r="I23" s="45"/>
      <c r="J23" s="74" t="s">
        <v>30</v>
      </c>
      <c r="K23" s="45"/>
      <c r="L23" s="45"/>
      <c r="M23" s="45"/>
      <c r="N23" s="45"/>
      <c r="O23" s="45"/>
      <c r="P23" s="45"/>
      <c r="Q23" s="42"/>
      <c r="R23" s="120"/>
      <c r="S23" s="14">
        <v>45403</v>
      </c>
      <c r="T23" s="13" t="s">
        <v>114</v>
      </c>
      <c r="U23" s="13" t="s">
        <v>195</v>
      </c>
      <c r="V23" s="29">
        <f t="shared" si="1"/>
        <v>-885.83</v>
      </c>
      <c r="W23" s="29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65"/>
      <c r="AI23" s="3"/>
      <c r="AJ23" s="3"/>
      <c r="AK23" s="3"/>
      <c r="AL23" s="3"/>
      <c r="AM23" s="3"/>
      <c r="AN23" s="3">
        <v>-885.83</v>
      </c>
      <c r="AO23" s="3"/>
      <c r="AP23" s="3"/>
      <c r="AQ23" s="3"/>
      <c r="AR23" s="55"/>
    </row>
    <row r="24" spans="1:44" s="4" customFormat="1" ht="12" customHeight="1" x14ac:dyDescent="0.25">
      <c r="A24" s="18" t="s">
        <v>167</v>
      </c>
      <c r="B24" s="96"/>
      <c r="C24" s="137"/>
      <c r="E24" s="45">
        <f>-AF164-AG164</f>
        <v>-376.21999999999991</v>
      </c>
      <c r="G24" s="45">
        <v>0</v>
      </c>
      <c r="H24" s="72"/>
      <c r="I24" s="45"/>
      <c r="J24" s="45" t="s">
        <v>158</v>
      </c>
      <c r="K24" s="45"/>
      <c r="L24" s="45"/>
      <c r="M24" s="42">
        <f>P27</f>
        <v>11014.870000000003</v>
      </c>
      <c r="N24" s="42"/>
      <c r="O24" s="42"/>
      <c r="P24" s="42">
        <v>8325.2000000000007</v>
      </c>
      <c r="Q24" s="45"/>
      <c r="R24" s="121"/>
      <c r="S24" s="14">
        <v>45384</v>
      </c>
      <c r="T24" s="13" t="s">
        <v>137</v>
      </c>
      <c r="U24" s="13" t="s">
        <v>195</v>
      </c>
      <c r="V24" s="29">
        <f t="shared" si="1"/>
        <v>-538.86</v>
      </c>
      <c r="W24" s="29"/>
      <c r="Z24" s="3"/>
      <c r="AA24" s="3"/>
      <c r="AB24" s="3"/>
      <c r="AG24" s="3"/>
      <c r="AI24" s="3"/>
      <c r="AJ24" s="3"/>
      <c r="AK24" s="3"/>
      <c r="AL24" s="3"/>
      <c r="AM24" s="65"/>
      <c r="AN24" s="3">
        <v>-538.86</v>
      </c>
      <c r="AO24" s="3"/>
      <c r="AP24" s="3"/>
      <c r="AQ24" s="3"/>
      <c r="AR24" s="55"/>
    </row>
    <row r="25" spans="1:44" s="4" customFormat="1" ht="12" customHeight="1" x14ac:dyDescent="0.25">
      <c r="A25" s="18" t="s">
        <v>32</v>
      </c>
      <c r="B25" s="18"/>
      <c r="C25" s="137"/>
      <c r="D25" s="38"/>
      <c r="E25" s="45">
        <f>-AJ164</f>
        <v>449.53000000000003</v>
      </c>
      <c r="F25" s="45"/>
      <c r="G25" s="45">
        <v>434.01000000000005</v>
      </c>
      <c r="H25" s="72"/>
      <c r="I25" s="76"/>
      <c r="J25" s="45" t="s">
        <v>285</v>
      </c>
      <c r="K25" s="45"/>
      <c r="L25" s="45"/>
      <c r="M25" s="45">
        <f>E35</f>
        <v>1191.0399999999991</v>
      </c>
      <c r="N25" s="45"/>
      <c r="O25" s="45"/>
      <c r="P25" s="45">
        <f>G35</f>
        <v>2689.6700000000019</v>
      </c>
      <c r="Q25" s="45"/>
      <c r="R25" s="120"/>
      <c r="S25" s="14">
        <v>45406</v>
      </c>
      <c r="T25" s="13" t="s">
        <v>138</v>
      </c>
      <c r="U25" s="13" t="s">
        <v>195</v>
      </c>
      <c r="V25" s="29">
        <f t="shared" si="1"/>
        <v>-1440</v>
      </c>
      <c r="W25" s="29"/>
      <c r="X25" s="3">
        <v>-1440</v>
      </c>
      <c r="Y25" s="3"/>
      <c r="Z25" s="3"/>
      <c r="AA25" s="3"/>
      <c r="AB25" s="3"/>
      <c r="AC25" s="3"/>
      <c r="AD25" s="3"/>
      <c r="AE25" s="3"/>
      <c r="AF25" s="3"/>
      <c r="AH25" s="65"/>
      <c r="AI25" s="3"/>
      <c r="AJ25" s="3"/>
      <c r="AK25" s="3"/>
      <c r="AL25" s="3"/>
      <c r="AM25" s="3"/>
      <c r="AO25" s="3"/>
      <c r="AP25" s="3"/>
      <c r="AQ25" s="3"/>
      <c r="AR25" s="55"/>
    </row>
    <row r="26" spans="1:44" s="4" customFormat="1" ht="12" customHeight="1" x14ac:dyDescent="0.25">
      <c r="A26" s="18" t="s">
        <v>64</v>
      </c>
      <c r="B26" s="18"/>
      <c r="C26" s="137"/>
      <c r="D26" s="38"/>
      <c r="E26" s="45">
        <f>-AN24</f>
        <v>538.86</v>
      </c>
      <c r="F26" s="45"/>
      <c r="G26" s="45">
        <v>514.72</v>
      </c>
      <c r="H26" s="72"/>
      <c r="I26" s="45"/>
      <c r="J26" s="45"/>
      <c r="K26" s="45"/>
      <c r="L26" s="45"/>
      <c r="M26" s="45"/>
      <c r="N26" s="45"/>
      <c r="O26" s="45"/>
      <c r="P26" s="45"/>
      <c r="Q26" s="42"/>
      <c r="R26" s="120"/>
      <c r="S26" s="14">
        <v>45416</v>
      </c>
      <c r="T26" s="13" t="s">
        <v>265</v>
      </c>
      <c r="U26" s="13" t="s">
        <v>195</v>
      </c>
      <c r="V26" s="29">
        <f t="shared" si="1"/>
        <v>-191.6</v>
      </c>
      <c r="W26" s="29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65">
        <v>-191.6</v>
      </c>
      <c r="AI26" s="3" t="s">
        <v>67</v>
      </c>
      <c r="AJ26" s="3"/>
      <c r="AK26" s="3"/>
      <c r="AL26" s="3"/>
      <c r="AM26" s="3"/>
      <c r="AN26" s="3"/>
      <c r="AO26" s="3"/>
      <c r="AP26" s="3"/>
      <c r="AQ26" s="3"/>
      <c r="AR26" s="55"/>
    </row>
    <row r="27" spans="1:44" s="4" customFormat="1" ht="12" customHeight="1" x14ac:dyDescent="0.25">
      <c r="A27" s="18" t="s">
        <v>38</v>
      </c>
      <c r="B27" s="18"/>
      <c r="C27" s="137"/>
      <c r="D27" s="38"/>
      <c r="E27" s="45">
        <f>-AN148</f>
        <v>228</v>
      </c>
      <c r="F27" s="45"/>
      <c r="G27" s="45">
        <v>258</v>
      </c>
      <c r="H27" s="72"/>
      <c r="I27" s="45"/>
      <c r="J27" s="45" t="s">
        <v>295</v>
      </c>
      <c r="K27" s="45"/>
      <c r="L27" s="45"/>
      <c r="M27" s="43">
        <f>SUM(M24:M26)</f>
        <v>12205.910000000002</v>
      </c>
      <c r="N27" s="42"/>
      <c r="O27" s="42"/>
      <c r="P27" s="43">
        <f>SUM(P24:P26)</f>
        <v>11014.870000000003</v>
      </c>
      <c r="Q27" s="45"/>
      <c r="R27" s="121"/>
      <c r="S27" s="14">
        <v>45421</v>
      </c>
      <c r="T27" s="13" t="s">
        <v>116</v>
      </c>
      <c r="U27" s="145"/>
      <c r="V27" s="29">
        <f t="shared" si="1"/>
        <v>-38</v>
      </c>
      <c r="W27" s="29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65"/>
      <c r="AI27" s="3"/>
      <c r="AJ27" s="3"/>
      <c r="AK27" s="3"/>
      <c r="AL27" s="3"/>
      <c r="AM27" s="65" t="s">
        <v>258</v>
      </c>
      <c r="AN27" s="3">
        <v>-38</v>
      </c>
      <c r="AO27" s="3"/>
      <c r="AP27" s="3"/>
      <c r="AQ27" s="3"/>
      <c r="AR27" s="55"/>
    </row>
    <row r="28" spans="1:44" s="4" customFormat="1" ht="12" customHeight="1" x14ac:dyDescent="0.25">
      <c r="A28" s="18" t="s">
        <v>68</v>
      </c>
      <c r="C28" s="137"/>
      <c r="E28" s="45">
        <f>-AN134-AN135</f>
        <v>452.5</v>
      </c>
      <c r="F28" s="45"/>
      <c r="G28" s="45">
        <v>401</v>
      </c>
      <c r="H28" s="72"/>
      <c r="I28" s="45"/>
      <c r="J28" s="97"/>
      <c r="K28" s="45"/>
      <c r="L28" s="45"/>
      <c r="M28" s="45"/>
      <c r="N28" s="45"/>
      <c r="O28" s="45"/>
      <c r="P28" s="45"/>
      <c r="Q28" s="45"/>
      <c r="R28" s="120"/>
      <c r="S28" s="14">
        <v>45421</v>
      </c>
      <c r="T28" s="13" t="s">
        <v>183</v>
      </c>
      <c r="U28" s="13" t="s">
        <v>195</v>
      </c>
      <c r="V28" s="29">
        <f t="shared" ref="V28:V31" si="2">SUM(W28:AP28)</f>
        <v>-275</v>
      </c>
      <c r="W28" s="29"/>
      <c r="X28" s="3"/>
      <c r="Y28" s="3"/>
      <c r="Z28" s="3"/>
      <c r="AA28" s="3"/>
      <c r="AB28" s="3"/>
      <c r="AG28" s="3"/>
      <c r="AH28" s="65"/>
      <c r="AI28" s="3">
        <v>-321</v>
      </c>
      <c r="AJ28" s="3">
        <v>-9</v>
      </c>
      <c r="AK28" s="3"/>
      <c r="AL28" s="3"/>
      <c r="AM28" s="3"/>
      <c r="AN28" s="3"/>
      <c r="AO28" s="3"/>
      <c r="AP28" s="3">
        <v>55</v>
      </c>
      <c r="AQ28" s="3"/>
      <c r="AR28" s="55"/>
    </row>
    <row r="29" spans="1:44" s="4" customFormat="1" ht="12" customHeight="1" x14ac:dyDescent="0.25">
      <c r="A29" s="18" t="s">
        <v>33</v>
      </c>
      <c r="B29" s="18"/>
      <c r="C29" s="137"/>
      <c r="D29" s="38"/>
      <c r="E29" s="45">
        <f>-AN23</f>
        <v>885.83</v>
      </c>
      <c r="F29" s="45"/>
      <c r="G29" s="45">
        <v>817.72</v>
      </c>
      <c r="H29" s="72"/>
      <c r="I29" s="70" t="s">
        <v>155</v>
      </c>
      <c r="J29" s="136" t="s">
        <v>156</v>
      </c>
      <c r="K29" s="137"/>
      <c r="L29" s="42">
        <v>2200</v>
      </c>
      <c r="N29" s="45"/>
      <c r="O29" s="45"/>
      <c r="P29" s="78"/>
      <c r="Q29" s="78"/>
      <c r="R29" s="120"/>
      <c r="S29" s="14">
        <v>45426</v>
      </c>
      <c r="T29" s="13" t="s">
        <v>140</v>
      </c>
      <c r="U29" s="13" t="s">
        <v>195</v>
      </c>
      <c r="V29" s="29">
        <f t="shared" si="2"/>
        <v>-576.29999999999995</v>
      </c>
      <c r="W29" s="3"/>
      <c r="X29" s="3"/>
      <c r="Y29" s="3"/>
      <c r="Z29" s="3"/>
      <c r="AA29" s="3"/>
      <c r="AB29" s="3"/>
      <c r="AC29" s="3"/>
      <c r="AD29" s="3"/>
      <c r="AE29" s="3"/>
      <c r="AF29" s="3"/>
      <c r="AH29" s="65"/>
      <c r="AI29" s="3"/>
      <c r="AJ29" s="3"/>
      <c r="AK29" s="3">
        <v>-480.25</v>
      </c>
      <c r="AL29" s="3"/>
      <c r="AM29" s="3"/>
      <c r="AN29" s="3"/>
      <c r="AO29" s="3">
        <v>-96.05</v>
      </c>
      <c r="AP29" s="3"/>
      <c r="AQ29" s="3"/>
      <c r="AR29" s="55"/>
    </row>
    <row r="30" spans="1:44" s="4" customFormat="1" ht="12" customHeight="1" x14ac:dyDescent="0.25">
      <c r="A30" s="18" t="s">
        <v>42</v>
      </c>
      <c r="B30" s="18"/>
      <c r="C30" s="137"/>
      <c r="D30" s="38"/>
      <c r="E30" s="45">
        <f>-AL164</f>
        <v>210</v>
      </c>
      <c r="F30" s="45"/>
      <c r="G30" s="45">
        <v>370</v>
      </c>
      <c r="H30" s="72"/>
      <c r="I30" s="98"/>
      <c r="J30" s="137" t="s">
        <v>290</v>
      </c>
      <c r="K30" s="138"/>
      <c r="L30" s="45">
        <f>X164-750-3000+1440</f>
        <v>6683.0899999999983</v>
      </c>
      <c r="N30" s="45"/>
      <c r="O30" s="64"/>
      <c r="P30" s="78"/>
      <c r="Q30" s="78"/>
      <c r="R30" s="122"/>
      <c r="S30" s="14">
        <v>45426</v>
      </c>
      <c r="T30" s="13" t="s">
        <v>266</v>
      </c>
      <c r="U30" s="13" t="s">
        <v>195</v>
      </c>
      <c r="V30" s="29">
        <f t="shared" si="2"/>
        <v>-55</v>
      </c>
      <c r="W30" s="3"/>
      <c r="X30" s="3"/>
      <c r="Y30" s="3"/>
      <c r="Z30" s="3"/>
      <c r="AA30" s="3"/>
      <c r="AB30" s="3"/>
      <c r="AC30" s="65"/>
      <c r="AD30" s="65"/>
      <c r="AE30" s="65"/>
      <c r="AF30" s="65"/>
      <c r="AG30" s="3"/>
      <c r="AH30" s="65"/>
      <c r="AI30" s="3"/>
      <c r="AJ30" s="3"/>
      <c r="AK30" s="3"/>
      <c r="AL30" s="3"/>
      <c r="AM30" s="3"/>
      <c r="AN30" s="3"/>
      <c r="AO30" s="3"/>
      <c r="AP30" s="3">
        <v>-55</v>
      </c>
      <c r="AQ30" s="3"/>
      <c r="AR30" s="7"/>
    </row>
    <row r="31" spans="1:44" s="4" customFormat="1" ht="12" customHeight="1" x14ac:dyDescent="0.25">
      <c r="A31" s="30" t="s">
        <v>14</v>
      </c>
      <c r="B31" s="18"/>
      <c r="C31" s="137"/>
      <c r="D31" s="38"/>
      <c r="E31" s="45">
        <f>-AM164-AM165-AM166</f>
        <v>33.610000000000014</v>
      </c>
      <c r="F31" s="45"/>
      <c r="G31" s="45">
        <v>-5.6100000000000136</v>
      </c>
      <c r="H31" s="72"/>
      <c r="I31" s="98"/>
      <c r="J31" s="150" t="s">
        <v>168</v>
      </c>
      <c r="L31" s="81">
        <v>3000</v>
      </c>
      <c r="N31" s="81"/>
      <c r="O31" s="88"/>
      <c r="P31" s="78"/>
      <c r="Q31" s="78"/>
      <c r="R31" s="122"/>
      <c r="S31" s="14">
        <v>45427</v>
      </c>
      <c r="T31" s="13" t="s">
        <v>245</v>
      </c>
      <c r="U31" s="145"/>
      <c r="V31" s="29">
        <f t="shared" si="2"/>
        <v>-36.380000000000003</v>
      </c>
      <c r="W31" s="3"/>
      <c r="X31" s="3"/>
      <c r="Y31" s="3"/>
      <c r="AA31" s="3"/>
      <c r="AB31" s="3"/>
      <c r="AC31" s="3"/>
      <c r="AD31" s="3"/>
      <c r="AE31" s="3"/>
      <c r="AF31" s="3"/>
      <c r="AG31" s="65"/>
      <c r="AH31" s="65"/>
      <c r="AI31" s="3"/>
      <c r="AJ31" s="3">
        <v>-36.380000000000003</v>
      </c>
      <c r="AK31" s="3"/>
      <c r="AL31" s="3"/>
      <c r="AM31" s="3"/>
      <c r="AN31" s="3"/>
      <c r="AO31" s="3"/>
      <c r="AP31" s="3"/>
      <c r="AQ31" s="3"/>
      <c r="AR31" s="7"/>
    </row>
    <row r="32" spans="1:44" s="4" customFormat="1" ht="12" customHeight="1" x14ac:dyDescent="0.25">
      <c r="A32" s="30" t="s">
        <v>34</v>
      </c>
      <c r="B32" s="18"/>
      <c r="C32" s="137"/>
      <c r="D32" s="38"/>
      <c r="E32" s="45">
        <f>-AN164+AN23+AN24+AN95+AN96+AN112+AN125+AN130+AN134+AN135+AN148</f>
        <v>390.15000000000009</v>
      </c>
      <c r="F32" s="45"/>
      <c r="G32" s="45">
        <f>605.39-296.34</f>
        <v>309.05</v>
      </c>
      <c r="I32" s="134"/>
      <c r="J32" s="136" t="s">
        <v>157</v>
      </c>
      <c r="K32" s="139"/>
      <c r="L32" s="81">
        <v>750</v>
      </c>
      <c r="N32" s="81"/>
      <c r="O32" s="88"/>
      <c r="P32" s="78"/>
      <c r="Q32" s="78"/>
      <c r="R32" s="122"/>
      <c r="S32" s="14">
        <v>45459</v>
      </c>
      <c r="T32" s="13"/>
      <c r="U32" s="13"/>
      <c r="V32" s="29">
        <f t="shared" ref="V32" si="3">SUM(W32:AP32)</f>
        <v>24</v>
      </c>
      <c r="W32" s="3"/>
      <c r="X32" s="3"/>
      <c r="Z32" s="3">
        <v>24</v>
      </c>
      <c r="AA32" s="26" t="s">
        <v>115</v>
      </c>
      <c r="AB32" s="26"/>
      <c r="AG32" s="3"/>
      <c r="AH32" s="65"/>
      <c r="AI32" s="3"/>
      <c r="AJ32" s="3"/>
      <c r="AK32" s="3"/>
      <c r="AL32" s="3"/>
      <c r="AM32" s="3"/>
      <c r="AN32" s="3"/>
      <c r="AO32" s="3"/>
      <c r="AP32" s="3"/>
      <c r="AQ32" s="3"/>
      <c r="AR32" s="7"/>
    </row>
    <row r="33" spans="1:45" s="4" customFormat="1" ht="12" customHeight="1" x14ac:dyDescent="0.25">
      <c r="A33" s="18"/>
      <c r="B33" s="18"/>
      <c r="C33" s="149"/>
      <c r="D33" s="37"/>
      <c r="E33" s="43">
        <f>SUM(E15:E32)</f>
        <v>12510.470000000001</v>
      </c>
      <c r="F33" s="42"/>
      <c r="G33" s="43">
        <f>SUM(G15:G32)</f>
        <v>16778.329999999998</v>
      </c>
      <c r="H33" s="45"/>
      <c r="I33" s="134"/>
      <c r="J33" s="137" t="s">
        <v>289</v>
      </c>
      <c r="K33" s="140"/>
      <c r="L33" s="81">
        <v>-1440</v>
      </c>
      <c r="N33" s="81"/>
      <c r="O33" s="88"/>
      <c r="P33" s="78"/>
      <c r="Q33" s="78"/>
      <c r="R33" s="122"/>
      <c r="S33" s="14">
        <v>45430</v>
      </c>
      <c r="T33" s="13"/>
      <c r="U33" s="13"/>
      <c r="V33" s="29">
        <f t="shared" ref="V33:V61" si="4">SUM(W33:AP33)</f>
        <v>20</v>
      </c>
      <c r="W33" s="3"/>
      <c r="X33" s="3"/>
      <c r="Z33" s="3"/>
      <c r="AA33" s="26">
        <v>20</v>
      </c>
      <c r="AB33" s="26"/>
      <c r="AC33" s="4" t="s">
        <v>253</v>
      </c>
      <c r="AH33" s="65"/>
      <c r="AI33" s="3"/>
      <c r="AJ33" s="3"/>
      <c r="AK33" s="3"/>
      <c r="AL33" s="3"/>
      <c r="AM33" s="3"/>
      <c r="AN33" s="3"/>
      <c r="AO33" s="3"/>
      <c r="AP33" s="3"/>
      <c r="AQ33" s="3"/>
      <c r="AR33" s="55"/>
    </row>
    <row r="34" spans="1:45" s="4" customFormat="1" ht="12" customHeight="1" x14ac:dyDescent="0.25">
      <c r="A34" s="18"/>
      <c r="B34" s="18"/>
      <c r="C34" s="137"/>
      <c r="D34" s="37"/>
      <c r="E34" s="45"/>
      <c r="F34" s="45"/>
      <c r="G34" s="45"/>
      <c r="H34" s="30"/>
      <c r="I34" s="135"/>
      <c r="J34" s="137"/>
      <c r="K34" s="140"/>
      <c r="L34" s="151">
        <f>SUM(L29:L33)</f>
        <v>11193.089999999998</v>
      </c>
      <c r="M34" s="67"/>
      <c r="N34" s="67"/>
      <c r="O34" s="88"/>
      <c r="P34" s="68"/>
      <c r="Q34" s="68"/>
      <c r="R34" s="122"/>
      <c r="S34" s="14">
        <v>45432</v>
      </c>
      <c r="T34" s="13"/>
      <c r="U34" s="13"/>
      <c r="V34" s="29">
        <f t="shared" si="4"/>
        <v>30</v>
      </c>
      <c r="W34" s="3"/>
      <c r="X34" s="3"/>
      <c r="Y34" s="3"/>
      <c r="Z34" s="3"/>
      <c r="AA34" s="3">
        <v>30</v>
      </c>
      <c r="AB34" s="3"/>
      <c r="AC34" s="4" t="s">
        <v>253</v>
      </c>
      <c r="AD34" s="65"/>
      <c r="AE34" s="65"/>
      <c r="AF34" s="65"/>
      <c r="AH34" s="65"/>
      <c r="AI34" s="3"/>
      <c r="AJ34" s="3"/>
      <c r="AK34" s="3"/>
      <c r="AL34" s="3"/>
      <c r="AM34" s="3"/>
      <c r="AN34" s="3"/>
      <c r="AO34" s="3"/>
      <c r="AP34" s="3"/>
      <c r="AQ34" s="3"/>
      <c r="AR34" s="55"/>
    </row>
    <row r="35" spans="1:45" s="4" customFormat="1" ht="12" customHeight="1" x14ac:dyDescent="0.25">
      <c r="A35" s="39" t="s">
        <v>119</v>
      </c>
      <c r="B35" s="18"/>
      <c r="C35" s="149"/>
      <c r="D35" s="37"/>
      <c r="E35" s="44">
        <f>+E12-E33</f>
        <v>1191.0399999999991</v>
      </c>
      <c r="F35" s="42"/>
      <c r="G35" s="44">
        <f>+G12-G33</f>
        <v>2689.6700000000019</v>
      </c>
      <c r="H35" s="30"/>
      <c r="I35" s="18"/>
      <c r="J35" s="98"/>
      <c r="K35" s="18"/>
      <c r="L35" s="67"/>
      <c r="M35" s="67"/>
      <c r="N35" s="67"/>
      <c r="O35" s="88"/>
      <c r="P35" s="68"/>
      <c r="Q35" s="68"/>
      <c r="R35" s="122"/>
      <c r="S35" s="14">
        <v>45433</v>
      </c>
      <c r="T35" s="13"/>
      <c r="U35" s="13"/>
      <c r="V35" s="29">
        <f t="shared" si="4"/>
        <v>60</v>
      </c>
      <c r="W35" s="3"/>
      <c r="X35" s="3"/>
      <c r="Y35" s="3"/>
      <c r="Z35" s="3">
        <v>60</v>
      </c>
      <c r="AA35" s="3" t="s">
        <v>254</v>
      </c>
      <c r="AB35" s="3"/>
      <c r="AC35" s="65"/>
      <c r="AD35" s="65"/>
      <c r="AE35" s="65"/>
      <c r="AF35" s="65"/>
      <c r="AG35" s="65"/>
      <c r="AH35" s="65"/>
      <c r="AI35" s="3"/>
      <c r="AJ35" s="3"/>
      <c r="AK35" s="3"/>
      <c r="AL35" s="3"/>
      <c r="AM35" s="3"/>
      <c r="AN35" s="3"/>
      <c r="AO35" s="3"/>
      <c r="AP35" s="3"/>
      <c r="AQ35" s="3"/>
      <c r="AR35" s="7"/>
    </row>
    <row r="36" spans="1:45" s="4" customFormat="1" ht="12" customHeight="1" x14ac:dyDescent="0.25">
      <c r="H36" s="18"/>
      <c r="I36" s="18"/>
      <c r="J36" s="99"/>
      <c r="K36" s="18"/>
      <c r="L36" s="67"/>
      <c r="M36" s="67"/>
      <c r="N36" s="69"/>
      <c r="O36" s="88"/>
      <c r="P36" s="68"/>
      <c r="Q36" s="68"/>
      <c r="R36" s="117"/>
      <c r="S36" s="14">
        <v>45438</v>
      </c>
      <c r="T36" s="13"/>
      <c r="U36" s="13"/>
      <c r="V36" s="29">
        <f t="shared" si="4"/>
        <v>4787.4399999999996</v>
      </c>
      <c r="W36" s="3"/>
      <c r="X36" s="3">
        <v>4787.4399999999996</v>
      </c>
      <c r="Y36" s="3" t="s">
        <v>146</v>
      </c>
      <c r="Z36" s="3"/>
      <c r="AA36" s="3"/>
      <c r="AB36" s="3"/>
      <c r="AC36" s="65"/>
      <c r="AD36" s="65"/>
      <c r="AE36" s="65"/>
      <c r="AF36" s="65"/>
      <c r="AG36" s="65"/>
      <c r="AH36" s="65"/>
      <c r="AI36" s="3"/>
      <c r="AJ36" s="3"/>
      <c r="AK36" s="3"/>
      <c r="AL36" s="3"/>
      <c r="AM36" s="3"/>
      <c r="AN36" s="26"/>
      <c r="AO36" s="3"/>
      <c r="AP36" s="3"/>
      <c r="AQ36" s="3"/>
      <c r="AR36" s="55"/>
    </row>
    <row r="37" spans="1:45" ht="12" customHeight="1" x14ac:dyDescent="0.25">
      <c r="F37" s="40"/>
      <c r="G37" s="18"/>
      <c r="H37" s="18"/>
      <c r="I37" s="18"/>
      <c r="J37" s="98"/>
      <c r="K37" s="18"/>
      <c r="L37" s="67"/>
      <c r="M37" s="67"/>
      <c r="N37" s="67"/>
      <c r="O37" s="88"/>
      <c r="P37" s="68"/>
      <c r="Q37" s="68"/>
      <c r="R37" s="117"/>
      <c r="S37" s="14">
        <v>45438</v>
      </c>
      <c r="T37" s="13"/>
      <c r="U37" s="114" t="s">
        <v>259</v>
      </c>
      <c r="V37" s="29">
        <f t="shared" si="4"/>
        <v>9.48</v>
      </c>
      <c r="W37" s="3"/>
      <c r="X37" s="3"/>
      <c r="Y37" s="3"/>
      <c r="Z37" s="3"/>
      <c r="AA37" s="86">
        <v>9.48</v>
      </c>
      <c r="AB37" s="86"/>
      <c r="AC37" s="6" t="s">
        <v>255</v>
      </c>
      <c r="AD37" s="65"/>
      <c r="AE37" s="65"/>
      <c r="AF37" s="65"/>
      <c r="AG37" s="65"/>
      <c r="AH37" s="3"/>
      <c r="AI37" s="3"/>
      <c r="AJ37" s="3"/>
      <c r="AK37" s="3"/>
      <c r="AL37" s="3"/>
      <c r="AM37" s="3"/>
      <c r="AN37" s="3"/>
      <c r="AO37" s="3"/>
      <c r="AP37" s="3"/>
      <c r="AR37" s="7"/>
      <c r="AS37" s="4"/>
    </row>
    <row r="38" spans="1:45" ht="12" customHeight="1" x14ac:dyDescent="0.25">
      <c r="F38" s="18"/>
      <c r="G38" s="18"/>
      <c r="H38" s="18"/>
      <c r="I38" s="18"/>
      <c r="J38" s="98"/>
      <c r="K38" s="18"/>
      <c r="L38" s="69"/>
      <c r="M38" s="69"/>
      <c r="N38" s="69"/>
      <c r="O38" s="89"/>
      <c r="P38" s="64"/>
      <c r="Q38" s="64"/>
      <c r="R38" s="117"/>
      <c r="S38" s="14">
        <v>45439</v>
      </c>
      <c r="T38" s="13"/>
      <c r="V38" s="29">
        <f t="shared" si="4"/>
        <v>80</v>
      </c>
      <c r="W38" s="3"/>
      <c r="X38" s="3"/>
      <c r="Y38" s="3"/>
      <c r="Z38" s="86"/>
      <c r="AA38" s="3">
        <v>80</v>
      </c>
      <c r="AB38" s="3"/>
      <c r="AC38" s="4" t="s">
        <v>253</v>
      </c>
      <c r="AD38" s="65"/>
      <c r="AE38" s="65"/>
      <c r="AF38" s="65"/>
      <c r="AG38" s="65"/>
      <c r="AH38" s="3"/>
      <c r="AI38" s="3"/>
      <c r="AJ38" s="3"/>
      <c r="AK38" s="3"/>
      <c r="AL38" s="3"/>
      <c r="AM38" s="3"/>
      <c r="AN38" s="3"/>
      <c r="AO38" s="3"/>
      <c r="AP38" s="3"/>
      <c r="AR38" s="7"/>
    </row>
    <row r="39" spans="1:45" ht="12" customHeight="1" x14ac:dyDescent="0.25">
      <c r="R39" s="117"/>
      <c r="S39" s="14">
        <v>45439</v>
      </c>
      <c r="T39" s="13"/>
      <c r="V39" s="29">
        <f t="shared" si="4"/>
        <v>100</v>
      </c>
      <c r="W39" s="3"/>
      <c r="X39" s="3">
        <v>100</v>
      </c>
      <c r="Y39" s="3" t="s">
        <v>146</v>
      </c>
      <c r="Z39" s="3"/>
      <c r="AA39" s="3"/>
      <c r="AB39" s="3"/>
      <c r="AC39" s="65"/>
      <c r="AD39" s="65"/>
      <c r="AE39" s="65"/>
      <c r="AF39" s="65"/>
      <c r="AG39" s="65"/>
      <c r="AH39" s="3"/>
      <c r="AI39" s="3"/>
      <c r="AJ39" s="3"/>
      <c r="AK39" s="3"/>
      <c r="AL39" s="27"/>
      <c r="AM39" s="3"/>
      <c r="AN39" s="3"/>
      <c r="AO39" s="3"/>
      <c r="AP39" s="3"/>
      <c r="AR39" s="7"/>
    </row>
    <row r="40" spans="1:45" ht="12" customHeight="1" x14ac:dyDescent="0.25">
      <c r="Q40" s="71"/>
      <c r="R40" s="23"/>
      <c r="S40" s="14">
        <v>45439</v>
      </c>
      <c r="T40" s="13"/>
      <c r="V40" s="29">
        <f t="shared" si="4"/>
        <v>15</v>
      </c>
      <c r="W40" s="3"/>
      <c r="X40" s="3"/>
      <c r="Y40" s="3"/>
      <c r="Z40" s="26">
        <v>15</v>
      </c>
      <c r="AG40" s="65"/>
      <c r="AH40" s="3"/>
      <c r="AI40" s="3"/>
      <c r="AJ40" s="3"/>
      <c r="AK40" s="3"/>
      <c r="AL40" s="3"/>
      <c r="AM40" s="3"/>
      <c r="AN40" s="3"/>
      <c r="AO40" s="3"/>
      <c r="AP40" s="3"/>
    </row>
    <row r="41" spans="1:45" ht="12" customHeight="1" x14ac:dyDescent="0.25">
      <c r="Q41" s="65"/>
      <c r="S41" s="14">
        <v>45439</v>
      </c>
      <c r="T41" s="13"/>
      <c r="V41" s="29">
        <f t="shared" si="4"/>
        <v>10</v>
      </c>
      <c r="W41" s="3"/>
      <c r="X41" s="3"/>
      <c r="Y41" s="3"/>
      <c r="Z41" s="3"/>
      <c r="AA41" s="3">
        <v>10</v>
      </c>
      <c r="AB41" s="3"/>
      <c r="AC41" s="4" t="s">
        <v>253</v>
      </c>
      <c r="AD41" s="65"/>
      <c r="AE41" s="65"/>
      <c r="AF41" s="65"/>
      <c r="AH41" s="6"/>
      <c r="AI41" s="3"/>
      <c r="AJ41" s="3"/>
      <c r="AK41" s="3"/>
      <c r="AL41" s="3"/>
      <c r="AM41" s="3"/>
      <c r="AN41" s="3"/>
      <c r="AO41" s="3"/>
      <c r="AP41" s="3"/>
    </row>
    <row r="42" spans="1:45" ht="12" customHeight="1" x14ac:dyDescent="0.25">
      <c r="C42" s="18" t="s">
        <v>127</v>
      </c>
      <c r="F42" s="18"/>
      <c r="G42" s="28" t="s">
        <v>78</v>
      </c>
      <c r="H42" s="18"/>
      <c r="I42" s="18"/>
      <c r="K42" s="71"/>
      <c r="L42" s="71"/>
      <c r="M42" s="71" t="s">
        <v>53</v>
      </c>
      <c r="N42" s="18"/>
      <c r="O42" s="71" t="s">
        <v>133</v>
      </c>
      <c r="P42" s="71" t="s">
        <v>78</v>
      </c>
      <c r="Q42" s="3"/>
      <c r="R42" s="65"/>
      <c r="S42" s="14">
        <v>45444</v>
      </c>
      <c r="T42" s="13"/>
      <c r="V42" s="29">
        <f t="shared" si="4"/>
        <v>40</v>
      </c>
      <c r="W42" s="3"/>
      <c r="X42" s="3"/>
      <c r="Y42" s="3"/>
      <c r="Z42" s="3"/>
      <c r="AA42" s="3">
        <v>40</v>
      </c>
      <c r="AB42" s="3"/>
      <c r="AC42" s="4" t="s">
        <v>253</v>
      </c>
      <c r="AD42" s="6"/>
      <c r="AE42" s="6"/>
      <c r="AF42" s="6"/>
      <c r="AG42" s="65"/>
      <c r="AH42" s="6"/>
      <c r="AI42" s="3"/>
      <c r="AJ42" s="3"/>
      <c r="AK42" s="3"/>
      <c r="AL42" s="3"/>
      <c r="AM42" s="3"/>
      <c r="AN42" s="3"/>
      <c r="AO42" s="3"/>
      <c r="AP42" s="3"/>
    </row>
    <row r="43" spans="1:45" ht="10.5" customHeight="1" x14ac:dyDescent="0.25">
      <c r="C43" s="130" t="s">
        <v>112</v>
      </c>
      <c r="D43" s="18"/>
      <c r="F43" s="18"/>
      <c r="G43" s="102">
        <v>2000</v>
      </c>
      <c r="H43" s="18"/>
      <c r="I43" s="18"/>
      <c r="K43" s="4"/>
      <c r="L43" s="4"/>
      <c r="N43" s="18"/>
      <c r="O43" s="65"/>
      <c r="P43" s="65"/>
      <c r="Q43" s="65"/>
      <c r="R43" s="65"/>
      <c r="S43" s="14">
        <v>45445</v>
      </c>
      <c r="T43" s="13"/>
      <c r="V43" s="29">
        <f t="shared" si="4"/>
        <v>20</v>
      </c>
      <c r="W43" s="3"/>
      <c r="X43" s="3"/>
      <c r="Y43" s="3"/>
      <c r="Z43" s="3"/>
      <c r="AA43" s="3">
        <v>20</v>
      </c>
      <c r="AB43" s="3"/>
      <c r="AC43" s="4" t="s">
        <v>253</v>
      </c>
      <c r="AD43" s="65"/>
      <c r="AE43" s="65"/>
      <c r="AF43" s="65"/>
      <c r="AG43" s="6"/>
      <c r="AH43" s="3"/>
      <c r="AI43" s="3"/>
      <c r="AJ43" s="3"/>
      <c r="AK43" s="3"/>
      <c r="AL43" s="3"/>
      <c r="AM43" s="3"/>
      <c r="AN43" s="3"/>
      <c r="AO43" s="3"/>
      <c r="AP43" s="3"/>
    </row>
    <row r="44" spans="1:45" ht="10.5" customHeight="1" x14ac:dyDescent="0.25">
      <c r="C44" s="130" t="s">
        <v>123</v>
      </c>
      <c r="D44" s="18"/>
      <c r="F44" s="18"/>
      <c r="G44" s="101">
        <v>100</v>
      </c>
      <c r="H44" s="18"/>
      <c r="I44" s="18"/>
      <c r="K44" s="4"/>
      <c r="L44" s="3" t="s">
        <v>24</v>
      </c>
      <c r="N44" s="18"/>
      <c r="O44" s="3">
        <f>Z164</f>
        <v>571.51</v>
      </c>
      <c r="P44" s="3">
        <f>+G8+G10</f>
        <v>748</v>
      </c>
      <c r="R44" s="65"/>
      <c r="S44" s="14">
        <v>45447</v>
      </c>
      <c r="T44" s="13"/>
      <c r="V44" s="29">
        <f t="shared" si="4"/>
        <v>110</v>
      </c>
      <c r="W44" s="3"/>
      <c r="X44" s="3"/>
      <c r="Y44" s="3"/>
      <c r="Z44" s="3"/>
      <c r="AA44" s="3">
        <v>110</v>
      </c>
      <c r="AB44" s="3"/>
      <c r="AC44" s="4" t="s">
        <v>253</v>
      </c>
      <c r="AD44" s="65"/>
      <c r="AE44" s="65"/>
      <c r="AF44" s="65"/>
      <c r="AG44" s="65"/>
      <c r="AH44" s="65"/>
      <c r="AI44" s="3"/>
      <c r="AJ44" s="3"/>
      <c r="AK44" s="3"/>
      <c r="AL44" s="3"/>
      <c r="AM44" s="3"/>
      <c r="AN44" s="3"/>
      <c r="AO44" s="3"/>
      <c r="AP44" s="3"/>
    </row>
    <row r="45" spans="1:45" ht="10.5" customHeight="1" x14ac:dyDescent="0.25">
      <c r="C45" s="130" t="s">
        <v>126</v>
      </c>
      <c r="F45" s="18"/>
      <c r="G45" s="101">
        <v>1000</v>
      </c>
      <c r="K45" s="4"/>
      <c r="L45" s="3" t="s">
        <v>118</v>
      </c>
      <c r="O45" s="65">
        <f>E11</f>
        <v>1200</v>
      </c>
      <c r="P45" s="65">
        <f>G11</f>
        <v>1090</v>
      </c>
      <c r="Q45" s="4"/>
      <c r="S45" s="14">
        <v>45450</v>
      </c>
      <c r="T45" s="13"/>
      <c r="V45" s="29">
        <f t="shared" si="4"/>
        <v>50</v>
      </c>
      <c r="W45" s="3"/>
      <c r="X45" s="3"/>
      <c r="Y45" s="3"/>
      <c r="Z45" s="3"/>
      <c r="AA45" s="3">
        <v>50</v>
      </c>
      <c r="AB45" s="3"/>
      <c r="AC45" s="4" t="s">
        <v>253</v>
      </c>
      <c r="AD45" s="3"/>
      <c r="AE45" s="3"/>
      <c r="AF45" s="3"/>
      <c r="AG45" s="65"/>
      <c r="AH45" s="65"/>
      <c r="AI45" s="3"/>
      <c r="AJ45" s="3"/>
      <c r="AK45" s="3"/>
      <c r="AL45" s="3"/>
      <c r="AM45" s="3"/>
      <c r="AN45" s="3"/>
      <c r="AO45" s="3"/>
      <c r="AP45" s="3"/>
    </row>
    <row r="46" spans="1:45" ht="10.5" customHeight="1" x14ac:dyDescent="0.25">
      <c r="C46" s="130" t="s">
        <v>124</v>
      </c>
      <c r="D46" s="18"/>
      <c r="F46" s="4"/>
      <c r="G46" s="101">
        <v>300</v>
      </c>
      <c r="H46" s="30"/>
      <c r="I46" s="18"/>
      <c r="L46" s="4" t="s">
        <v>111</v>
      </c>
      <c r="N46" s="65"/>
      <c r="O46" s="3">
        <v>0</v>
      </c>
      <c r="P46" s="3">
        <f>G9</f>
        <v>6200</v>
      </c>
      <c r="Q46" s="4"/>
      <c r="S46" s="14">
        <v>45451</v>
      </c>
      <c r="T46" s="13"/>
      <c r="V46" s="29">
        <f t="shared" si="4"/>
        <v>40</v>
      </c>
      <c r="W46" s="3"/>
      <c r="X46" s="3"/>
      <c r="Y46" s="3"/>
      <c r="Z46" s="3"/>
      <c r="AA46" s="3">
        <v>40</v>
      </c>
      <c r="AB46" s="3"/>
      <c r="AC46" s="4" t="s">
        <v>253</v>
      </c>
      <c r="AD46" s="3"/>
      <c r="AE46" s="3"/>
      <c r="AF46" s="3"/>
      <c r="AG46" s="3"/>
      <c r="AH46" s="65"/>
      <c r="AI46" s="3"/>
      <c r="AJ46" s="3"/>
      <c r="AK46" s="3"/>
      <c r="AL46" s="3"/>
      <c r="AM46" s="65"/>
      <c r="AN46" s="3"/>
      <c r="AO46" s="3"/>
      <c r="AP46" s="3"/>
    </row>
    <row r="47" spans="1:45" ht="10.5" customHeight="1" x14ac:dyDescent="0.25">
      <c r="C47" s="130" t="s">
        <v>125</v>
      </c>
      <c r="D47" s="18"/>
      <c r="E47" s="102">
        <v>5000</v>
      </c>
      <c r="H47" s="30"/>
      <c r="I47" s="18"/>
      <c r="L47" s="4" t="s">
        <v>288</v>
      </c>
      <c r="N47" s="65"/>
      <c r="O47" s="3">
        <f>AA164</f>
        <v>810.56</v>
      </c>
      <c r="P47" s="3"/>
      <c r="Q47" s="4"/>
      <c r="S47" s="14">
        <v>45453</v>
      </c>
      <c r="T47" s="13"/>
      <c r="V47" s="29">
        <f t="shared" si="4"/>
        <v>38.26</v>
      </c>
      <c r="W47" s="3"/>
      <c r="X47" s="3"/>
      <c r="Y47" s="3"/>
      <c r="Z47" s="3"/>
      <c r="AA47" s="3">
        <v>38.26</v>
      </c>
      <c r="AB47" s="3"/>
      <c r="AC47" s="4" t="s">
        <v>256</v>
      </c>
      <c r="AD47" s="3"/>
      <c r="AE47" s="3"/>
      <c r="AF47" s="3"/>
      <c r="AG47" s="3"/>
      <c r="AH47" s="65"/>
      <c r="AI47" s="3"/>
      <c r="AJ47" s="3"/>
      <c r="AK47" s="3"/>
      <c r="AL47" s="3"/>
      <c r="AM47" s="65"/>
      <c r="AN47" s="3"/>
      <c r="AO47" s="3"/>
      <c r="AP47" s="3"/>
    </row>
    <row r="48" spans="1:45" ht="10.5" customHeight="1" x14ac:dyDescent="0.25">
      <c r="C48" s="18" t="s">
        <v>128</v>
      </c>
      <c r="D48" s="101"/>
      <c r="E48" s="129">
        <v>2200</v>
      </c>
      <c r="F48" s="15"/>
      <c r="G48" s="101">
        <f>+E47-E48</f>
        <v>2800</v>
      </c>
      <c r="H48" s="30"/>
      <c r="I48" s="18"/>
      <c r="L48" s="4" t="s">
        <v>171</v>
      </c>
      <c r="O48" s="3">
        <f>+AD164</f>
        <v>713</v>
      </c>
      <c r="Q48" s="65"/>
      <c r="S48" s="14">
        <v>45453</v>
      </c>
      <c r="T48" s="13"/>
      <c r="V48" s="29">
        <f t="shared" si="4"/>
        <v>38.4</v>
      </c>
      <c r="W48" s="3"/>
      <c r="X48" s="3"/>
      <c r="Y48" s="3"/>
      <c r="AA48" s="3">
        <v>38.4</v>
      </c>
      <c r="AB48" s="3"/>
      <c r="AC48" s="4" t="s">
        <v>256</v>
      </c>
      <c r="AG48" s="3"/>
      <c r="AH48" s="65"/>
      <c r="AI48" s="3"/>
      <c r="AJ48" s="3"/>
      <c r="AK48" s="3"/>
      <c r="AL48" s="3"/>
      <c r="AM48" s="3"/>
      <c r="AN48" s="3"/>
      <c r="AO48" s="3"/>
      <c r="AP48" s="3"/>
    </row>
    <row r="49" spans="1:42" ht="10.5" customHeight="1" x14ac:dyDescent="0.25">
      <c r="A49" s="130"/>
      <c r="F49" s="11"/>
      <c r="G49" s="101"/>
      <c r="H49" s="30"/>
      <c r="I49" s="18"/>
      <c r="L49" s="4" t="s">
        <v>162</v>
      </c>
      <c r="N49" s="65"/>
      <c r="O49" s="3">
        <f>E8</f>
        <v>500</v>
      </c>
      <c r="P49" s="4"/>
      <c r="Q49" s="65"/>
      <c r="R49" s="65"/>
      <c r="S49" s="14">
        <v>45454</v>
      </c>
      <c r="T49" s="13" t="s">
        <v>248</v>
      </c>
      <c r="U49" s="114" t="s">
        <v>259</v>
      </c>
      <c r="V49" s="29">
        <f t="shared" si="4"/>
        <v>40</v>
      </c>
      <c r="W49" s="3"/>
      <c r="X49" s="3"/>
      <c r="Y49" s="65"/>
      <c r="AA49" s="86">
        <v>40</v>
      </c>
      <c r="AB49" s="86"/>
      <c r="AH49" s="65"/>
      <c r="AI49" s="65"/>
      <c r="AJ49" s="3"/>
      <c r="AK49" s="3"/>
      <c r="AL49" s="3"/>
      <c r="AM49" s="3"/>
      <c r="AO49" s="3"/>
      <c r="AP49" s="3"/>
    </row>
    <row r="50" spans="1:42" ht="10.5" customHeight="1" x14ac:dyDescent="0.25">
      <c r="A50" s="95"/>
      <c r="B50" s="18"/>
      <c r="C50" s="4"/>
      <c r="D50" s="18"/>
      <c r="F50" s="11"/>
      <c r="G50" s="131">
        <f>SUM(G43:G49)</f>
        <v>6200</v>
      </c>
      <c r="H50" s="30"/>
      <c r="I50" s="18"/>
      <c r="L50" s="4" t="s">
        <v>76</v>
      </c>
      <c r="N50" s="65"/>
      <c r="O50" s="26">
        <f>+AF164</f>
        <v>1390.33</v>
      </c>
      <c r="P50" s="4"/>
      <c r="Q50" s="66"/>
      <c r="R50" s="65"/>
      <c r="S50" s="14">
        <v>45455</v>
      </c>
      <c r="T50" s="13" t="s">
        <v>263</v>
      </c>
      <c r="V50" s="29">
        <f t="shared" si="4"/>
        <v>1000</v>
      </c>
      <c r="W50" s="3"/>
      <c r="X50" s="3">
        <v>1000</v>
      </c>
      <c r="Y50" s="3" t="s">
        <v>146</v>
      </c>
      <c r="AA50" s="3"/>
      <c r="AB50" s="3"/>
      <c r="AH50" s="65"/>
      <c r="AI50" s="3"/>
      <c r="AJ50" s="3"/>
      <c r="AK50" s="3"/>
      <c r="AL50" s="3"/>
      <c r="AM50" s="3"/>
      <c r="AN50" s="3"/>
      <c r="AO50" s="3"/>
      <c r="AP50" s="3"/>
    </row>
    <row r="51" spans="1:42" ht="10.5" customHeight="1" x14ac:dyDescent="0.25">
      <c r="A51" s="95"/>
      <c r="B51" s="18"/>
      <c r="D51" s="18"/>
      <c r="E51" s="18"/>
      <c r="H51" s="18"/>
      <c r="I51" s="18"/>
      <c r="K51" s="4"/>
      <c r="L51" s="4" t="s">
        <v>54</v>
      </c>
      <c r="N51" s="65"/>
      <c r="O51" s="65">
        <f>Y42</f>
        <v>0</v>
      </c>
      <c r="P51" s="65">
        <v>582.63</v>
      </c>
      <c r="R51" s="65"/>
      <c r="S51" s="14">
        <v>45457</v>
      </c>
      <c r="T51" s="13"/>
      <c r="V51" s="29">
        <f t="shared" si="4"/>
        <v>19.100000000000001</v>
      </c>
      <c r="W51" s="3"/>
      <c r="X51" s="3"/>
      <c r="Y51" s="3"/>
      <c r="AA51" s="3">
        <v>19.100000000000001</v>
      </c>
      <c r="AB51" s="3"/>
      <c r="AC51" s="4" t="s">
        <v>256</v>
      </c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0.5" customHeight="1" x14ac:dyDescent="0.25">
      <c r="A52" s="18"/>
      <c r="B52" s="18"/>
      <c r="C52" s="18"/>
      <c r="D52" s="18"/>
      <c r="E52" s="18"/>
      <c r="F52" s="11"/>
      <c r="G52" s="11"/>
      <c r="H52" s="18"/>
      <c r="I52" s="18"/>
      <c r="K52" s="4"/>
      <c r="L52" s="4" t="s">
        <v>55</v>
      </c>
      <c r="N52" s="66"/>
      <c r="O52" s="65">
        <f>+AH139+AH144</f>
        <v>372.8</v>
      </c>
      <c r="P52" s="65">
        <v>420.35</v>
      </c>
      <c r="Q52" s="65"/>
      <c r="R52" s="117"/>
      <c r="S52" s="14">
        <v>45459</v>
      </c>
      <c r="T52" s="13" t="s">
        <v>269</v>
      </c>
      <c r="V52" s="29">
        <f t="shared" si="4"/>
        <v>-71</v>
      </c>
      <c r="W52" s="3"/>
      <c r="X52" s="3"/>
      <c r="Y52" s="3"/>
      <c r="AA52" s="3"/>
      <c r="AB52" s="3"/>
      <c r="AH52" s="65"/>
      <c r="AI52" s="3"/>
      <c r="AJ52" s="3"/>
      <c r="AK52" s="3">
        <v>-71</v>
      </c>
      <c r="AL52" s="3" t="s">
        <v>268</v>
      </c>
      <c r="AM52" s="3"/>
      <c r="AN52" s="3"/>
      <c r="AO52" s="3"/>
      <c r="AP52" s="3"/>
    </row>
    <row r="53" spans="1:42" ht="10.5" customHeight="1" x14ac:dyDescent="0.25">
      <c r="A53" s="18"/>
      <c r="B53" s="18"/>
      <c r="C53" s="18"/>
      <c r="D53" s="18"/>
      <c r="E53" s="18"/>
      <c r="F53" s="11"/>
      <c r="G53" s="11"/>
      <c r="H53" s="18"/>
      <c r="I53" s="18"/>
      <c r="J53" s="4"/>
      <c r="K53" s="4"/>
      <c r="N53" s="65"/>
      <c r="O53" s="66">
        <f>SUM(O44:O52)</f>
        <v>5558.2</v>
      </c>
      <c r="P53" s="66">
        <f>SUM(P44:P52)</f>
        <v>9040.98</v>
      </c>
      <c r="Q53" s="65"/>
      <c r="R53" s="117"/>
      <c r="S53" s="14">
        <v>45432</v>
      </c>
      <c r="T53" s="13" t="s">
        <v>267</v>
      </c>
      <c r="U53" s="114" t="s">
        <v>259</v>
      </c>
      <c r="V53" s="29">
        <f t="shared" si="4"/>
        <v>-10</v>
      </c>
      <c r="W53" s="3"/>
      <c r="X53" s="3"/>
      <c r="Y53" s="3"/>
      <c r="AA53" s="143">
        <v>-10</v>
      </c>
      <c r="AB53" s="143"/>
      <c r="AC53" s="6" t="s">
        <v>255</v>
      </c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0.5" customHeight="1" x14ac:dyDescent="0.25">
      <c r="A54" s="18"/>
      <c r="B54" s="18"/>
      <c r="C54" s="18"/>
      <c r="D54" s="18"/>
      <c r="E54" s="18"/>
      <c r="F54" s="11"/>
      <c r="H54" s="18"/>
      <c r="I54" s="18"/>
      <c r="N54" s="66"/>
      <c r="Q54" s="65"/>
      <c r="R54" s="117"/>
      <c r="S54" s="14">
        <v>45433</v>
      </c>
      <c r="T54" s="13" t="s">
        <v>265</v>
      </c>
      <c r="U54" s="13" t="s">
        <v>195</v>
      </c>
      <c r="V54" s="29">
        <f t="shared" si="4"/>
        <v>-111.6</v>
      </c>
      <c r="W54" s="3"/>
      <c r="X54" s="3"/>
      <c r="Y54" s="3"/>
      <c r="AA54" s="65"/>
      <c r="AB54" s="65"/>
      <c r="AH54" s="3">
        <v>-111.6</v>
      </c>
      <c r="AI54" s="3" t="s">
        <v>147</v>
      </c>
      <c r="AJ54" s="3"/>
      <c r="AK54" s="3"/>
      <c r="AL54" s="3"/>
      <c r="AM54" s="3"/>
      <c r="AN54" s="3"/>
      <c r="AO54" s="3"/>
      <c r="AP54" s="3"/>
    </row>
    <row r="55" spans="1:42" ht="10.5" customHeight="1" x14ac:dyDescent="0.25">
      <c r="A55" s="18"/>
      <c r="B55" s="18"/>
      <c r="C55" s="18"/>
      <c r="D55" s="18"/>
      <c r="E55" s="18"/>
      <c r="H55" s="18"/>
      <c r="I55" s="18"/>
      <c r="J55" s="18" t="s">
        <v>99</v>
      </c>
      <c r="L55" s="13" t="s">
        <v>56</v>
      </c>
      <c r="N55" s="65"/>
      <c r="O55" s="65">
        <f>M24</f>
        <v>11014.870000000003</v>
      </c>
      <c r="P55" s="65">
        <f>P24</f>
        <v>8325.2000000000007</v>
      </c>
      <c r="Q55" s="65"/>
      <c r="R55" s="117"/>
      <c r="S55" s="14">
        <v>45435</v>
      </c>
      <c r="T55" s="13" t="s">
        <v>265</v>
      </c>
      <c r="U55" s="13" t="s">
        <v>195</v>
      </c>
      <c r="V55" s="29">
        <f>SUM(W55:AO55)</f>
        <v>-295</v>
      </c>
      <c r="W55" s="3"/>
      <c r="X55" s="3"/>
      <c r="Y55" s="3"/>
      <c r="Z55" s="3"/>
      <c r="AA55" s="3"/>
      <c r="AB55" s="3"/>
      <c r="AH55" s="3"/>
      <c r="AI55" s="3"/>
      <c r="AJ55" s="3"/>
      <c r="AK55" s="3"/>
      <c r="AL55" s="3"/>
      <c r="AM55" s="3"/>
      <c r="AN55" s="3">
        <v>-295</v>
      </c>
      <c r="AO55" s="3" t="s">
        <v>148</v>
      </c>
    </row>
    <row r="56" spans="1:42" ht="10.5" customHeight="1" x14ac:dyDescent="0.25">
      <c r="A56" s="32"/>
      <c r="H56" s="18"/>
      <c r="I56" s="18"/>
      <c r="J56" s="18" t="s">
        <v>7</v>
      </c>
      <c r="L56" s="13" t="s">
        <v>57</v>
      </c>
      <c r="N56" s="65"/>
      <c r="O56" s="65">
        <f>E7</f>
        <v>11430</v>
      </c>
      <c r="P56" s="65">
        <f>G7</f>
        <v>11430</v>
      </c>
      <c r="Q56" s="65"/>
      <c r="R56" s="117"/>
      <c r="S56" s="14">
        <v>45446</v>
      </c>
      <c r="T56" s="13" t="s">
        <v>270</v>
      </c>
      <c r="U56" s="13" t="s">
        <v>195</v>
      </c>
      <c r="V56" s="29">
        <f>SUM(W56:AO56)</f>
        <v>-0.5</v>
      </c>
      <c r="W56" s="3"/>
      <c r="X56" s="3"/>
      <c r="Y56" s="3"/>
      <c r="Z56" s="3"/>
      <c r="AA56" s="3"/>
      <c r="AB56" s="3"/>
      <c r="AH56" s="3"/>
      <c r="AI56" s="3"/>
      <c r="AJ56" s="3"/>
      <c r="AK56" s="3"/>
      <c r="AM56" s="3"/>
      <c r="AN56" s="3">
        <v>-0.5</v>
      </c>
      <c r="AO56" s="3"/>
    </row>
    <row r="57" spans="1:42" ht="10.5" customHeight="1" x14ac:dyDescent="0.25">
      <c r="A57" s="18"/>
      <c r="B57" s="18"/>
      <c r="H57" s="18"/>
      <c r="I57" s="18"/>
      <c r="J57" s="18" t="s">
        <v>100</v>
      </c>
      <c r="L57" s="13" t="s">
        <v>58</v>
      </c>
      <c r="N57" s="65"/>
      <c r="O57" s="65">
        <f>O53</f>
        <v>5558.2</v>
      </c>
      <c r="P57" s="65">
        <f>P53</f>
        <v>9040.98</v>
      </c>
      <c r="Q57" s="65"/>
      <c r="R57" s="117"/>
      <c r="S57" s="14">
        <v>45446</v>
      </c>
      <c r="T57" s="13" t="s">
        <v>183</v>
      </c>
      <c r="U57" s="13" t="s">
        <v>195</v>
      </c>
      <c r="V57" s="29">
        <f t="shared" si="4"/>
        <v>-298</v>
      </c>
      <c r="W57" s="3"/>
      <c r="X57" s="3"/>
      <c r="Y57" s="3"/>
      <c r="Z57" s="3"/>
      <c r="AA57" s="3"/>
      <c r="AB57" s="3"/>
      <c r="AH57" s="3"/>
      <c r="AI57" s="3">
        <v>-326</v>
      </c>
      <c r="AJ57" s="3">
        <v>-27</v>
      </c>
      <c r="AK57" s="3"/>
      <c r="AL57" s="3"/>
      <c r="AM57" s="3"/>
      <c r="AN57" s="3"/>
      <c r="AO57" s="3"/>
      <c r="AP57" s="3">
        <v>55</v>
      </c>
    </row>
    <row r="58" spans="1:42" ht="10.5" customHeight="1" x14ac:dyDescent="0.25">
      <c r="A58" s="18"/>
      <c r="B58" s="18"/>
      <c r="H58" s="18"/>
      <c r="I58" s="18"/>
      <c r="J58" s="18" t="s">
        <v>101</v>
      </c>
      <c r="L58" s="13" t="s">
        <v>59</v>
      </c>
      <c r="N58" s="65">
        <v>2272.5600000000004</v>
      </c>
      <c r="O58" s="65">
        <f>E18</f>
        <v>3814</v>
      </c>
      <c r="P58" s="65">
        <f>G18</f>
        <v>3822</v>
      </c>
      <c r="Q58" s="5"/>
      <c r="R58" s="117"/>
      <c r="S58" s="14">
        <v>45449</v>
      </c>
      <c r="T58" s="13" t="s">
        <v>245</v>
      </c>
      <c r="U58" s="145"/>
      <c r="V58" s="29">
        <f t="shared" si="4"/>
        <v>-30</v>
      </c>
      <c r="W58" s="3"/>
      <c r="X58" s="3"/>
      <c r="Y58" s="3"/>
      <c r="Z58" s="3"/>
      <c r="AB58" s="3">
        <v>-30</v>
      </c>
      <c r="AC58" s="4" t="s">
        <v>257</v>
      </c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0.5" customHeight="1" x14ac:dyDescent="0.25">
      <c r="A59" s="18"/>
      <c r="B59" s="18"/>
      <c r="H59" s="18"/>
      <c r="I59" s="18"/>
      <c r="J59" s="18" t="s">
        <v>102</v>
      </c>
      <c r="L59" s="13" t="s">
        <v>60</v>
      </c>
      <c r="N59" s="65"/>
      <c r="O59" s="65">
        <v>0</v>
      </c>
      <c r="P59" s="65">
        <v>0</v>
      </c>
      <c r="Q59" s="3"/>
      <c r="R59" s="117"/>
      <c r="S59" s="14">
        <v>45450</v>
      </c>
      <c r="T59" s="13" t="s">
        <v>197</v>
      </c>
      <c r="U59" s="13" t="s">
        <v>195</v>
      </c>
      <c r="V59" s="29">
        <f t="shared" si="4"/>
        <v>-750</v>
      </c>
      <c r="W59" s="3"/>
      <c r="X59" s="3"/>
      <c r="Y59" s="3"/>
      <c r="Z59" s="65" t="s">
        <v>196</v>
      </c>
      <c r="AB59" s="3">
        <v>-750</v>
      </c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0.5" customHeight="1" x14ac:dyDescent="0.25">
      <c r="A60" s="18"/>
      <c r="B60" s="18"/>
      <c r="H60" s="18"/>
      <c r="I60" s="18"/>
      <c r="J60" s="18" t="s">
        <v>103</v>
      </c>
      <c r="L60" s="13" t="s">
        <v>61</v>
      </c>
      <c r="N60" s="65"/>
      <c r="O60" s="65">
        <f>E33-E18+O47+O48+O50+O52</f>
        <v>11983.16</v>
      </c>
      <c r="P60" s="65">
        <f>G33-P58+P51+P52</f>
        <v>13959.309999999998</v>
      </c>
      <c r="Q60" s="65"/>
      <c r="S60" s="14">
        <v>45451</v>
      </c>
      <c r="T60" s="13" t="s">
        <v>245</v>
      </c>
      <c r="V60" s="29">
        <f t="shared" si="4"/>
        <v>-100</v>
      </c>
      <c r="W60" s="3"/>
      <c r="X60" s="3"/>
      <c r="Y60" s="3"/>
      <c r="Z60" s="3"/>
      <c r="AA60" s="3">
        <v>-100</v>
      </c>
      <c r="AB60" s="3"/>
      <c r="AC60" s="4" t="s">
        <v>251</v>
      </c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0.5" customHeight="1" x14ac:dyDescent="0.25">
      <c r="A61" s="30"/>
      <c r="B61" s="18"/>
      <c r="H61" s="18"/>
      <c r="I61" s="18"/>
      <c r="J61" s="18" t="s">
        <v>104</v>
      </c>
      <c r="L61" s="13" t="s">
        <v>62</v>
      </c>
      <c r="N61" s="66"/>
      <c r="O61" s="5">
        <f>O55+O56+O57-O58-O60</f>
        <v>12205.910000000003</v>
      </c>
      <c r="P61" s="5">
        <f>P55+P56+P57-P58-P60</f>
        <v>11014.870000000003</v>
      </c>
      <c r="S61" s="14">
        <v>45451</v>
      </c>
      <c r="T61" s="13" t="s">
        <v>198</v>
      </c>
      <c r="U61" s="13" t="s">
        <v>195</v>
      </c>
      <c r="V61" s="29">
        <f t="shared" si="4"/>
        <v>-98</v>
      </c>
      <c r="W61" s="3"/>
      <c r="X61" s="3"/>
      <c r="Y61" s="3"/>
      <c r="Z61" s="65"/>
      <c r="AA61" s="4"/>
      <c r="AB61" s="4"/>
      <c r="AH61" s="65"/>
      <c r="AI61" s="3"/>
      <c r="AJ61" s="3"/>
      <c r="AK61" s="3"/>
      <c r="AL61" s="3">
        <v>-98</v>
      </c>
      <c r="AM61" s="3" t="s">
        <v>149</v>
      </c>
      <c r="AN61" s="3"/>
      <c r="AO61" s="3"/>
      <c r="AP61" s="3"/>
    </row>
    <row r="62" spans="1:42" ht="10.5" customHeight="1" x14ac:dyDescent="0.25">
      <c r="A62" s="57"/>
      <c r="B62" s="57"/>
      <c r="C62" s="57"/>
      <c r="D62" s="46"/>
      <c r="E62" s="46"/>
      <c r="J62" s="18" t="s">
        <v>105</v>
      </c>
      <c r="L62" s="13" t="s">
        <v>63</v>
      </c>
      <c r="N62" s="65"/>
      <c r="O62" s="3">
        <f>M7</f>
        <v>21873.129999999986</v>
      </c>
      <c r="P62" s="3">
        <f>P7</f>
        <v>11480.919999999991</v>
      </c>
      <c r="Q62" s="65"/>
      <c r="R62" s="65"/>
      <c r="S62" s="14">
        <v>45460</v>
      </c>
      <c r="T62" s="114"/>
      <c r="U62" s="114"/>
      <c r="V62" s="29">
        <f t="shared" ref="V62" si="5">SUM(W62:AP62)</f>
        <v>37.5</v>
      </c>
      <c r="W62" s="3"/>
      <c r="X62" s="3"/>
      <c r="Y62" s="3"/>
      <c r="Z62" s="3">
        <v>37.5</v>
      </c>
      <c r="AA62" s="3" t="s">
        <v>115</v>
      </c>
      <c r="AB62" s="3"/>
      <c r="AC62" s="6"/>
      <c r="AD62" s="65"/>
      <c r="AE62" s="65"/>
      <c r="AF62" s="65"/>
      <c r="AH62" s="65"/>
      <c r="AI62" s="3"/>
      <c r="AJ62" s="3"/>
      <c r="AK62" s="3"/>
      <c r="AL62" s="3"/>
      <c r="AM62" s="3"/>
      <c r="AN62" s="3"/>
      <c r="AO62" s="3"/>
      <c r="AP62" s="3"/>
    </row>
    <row r="63" spans="1:42" ht="10.5" customHeight="1" x14ac:dyDescent="0.25">
      <c r="A63" s="57"/>
      <c r="B63" s="57"/>
      <c r="C63" s="57"/>
      <c r="D63" s="46"/>
      <c r="E63" s="46"/>
      <c r="J63" s="18" t="s">
        <v>106</v>
      </c>
      <c r="L63" s="13">
        <v>9</v>
      </c>
      <c r="O63" s="3">
        <f>O87</f>
        <v>41887.240000000013</v>
      </c>
      <c r="P63" s="65">
        <f>P84</f>
        <v>40323.550000000003</v>
      </c>
      <c r="Q63" s="65"/>
      <c r="R63" s="65"/>
      <c r="S63" s="14">
        <v>45460</v>
      </c>
      <c r="T63" s="13" t="s">
        <v>141</v>
      </c>
      <c r="V63" s="29">
        <f t="shared" ref="V63:V76" si="6">SUM(W63:AP63)</f>
        <v>38.32</v>
      </c>
      <c r="W63" s="3"/>
      <c r="X63" s="3"/>
      <c r="Y63" s="4"/>
      <c r="Z63" s="3"/>
      <c r="AA63" s="4">
        <v>38.32</v>
      </c>
      <c r="AB63" s="4"/>
      <c r="AC63" s="4" t="s">
        <v>256</v>
      </c>
      <c r="AD63" s="4"/>
      <c r="AE63" s="4"/>
      <c r="AF63" s="4"/>
      <c r="AG63" s="65"/>
      <c r="AH63" s="65"/>
      <c r="AI63" s="3"/>
      <c r="AJ63" s="3"/>
      <c r="AK63" s="3"/>
      <c r="AL63" s="3"/>
      <c r="AM63" s="3"/>
      <c r="AN63" s="3"/>
      <c r="AO63" s="3"/>
      <c r="AP63" s="3"/>
    </row>
    <row r="64" spans="1:42" ht="10.5" customHeight="1" x14ac:dyDescent="0.25">
      <c r="A64" s="57"/>
      <c r="B64" s="57"/>
      <c r="C64" s="57"/>
      <c r="D64" s="46"/>
      <c r="E64" s="46"/>
      <c r="J64" s="18" t="s">
        <v>301</v>
      </c>
      <c r="L64" s="13">
        <v>10</v>
      </c>
      <c r="O64" s="3">
        <v>0</v>
      </c>
      <c r="P64" s="65">
        <v>0</v>
      </c>
      <c r="Q64" s="65"/>
      <c r="R64" s="65"/>
      <c r="S64" s="14">
        <v>45467</v>
      </c>
      <c r="T64" s="13"/>
      <c r="U64" s="13" t="s">
        <v>259</v>
      </c>
      <c r="V64" s="29">
        <f t="shared" si="6"/>
        <v>117.98</v>
      </c>
      <c r="W64" s="3"/>
      <c r="X64" s="3"/>
      <c r="Y64" s="3"/>
      <c r="Z64" s="3"/>
      <c r="AA64" s="3"/>
      <c r="AB64" s="3"/>
      <c r="AC64" s="65">
        <v>117.98</v>
      </c>
      <c r="AD64" s="65"/>
      <c r="AE64" s="65"/>
      <c r="AF64" s="146" t="s">
        <v>259</v>
      </c>
      <c r="AG64" s="4"/>
      <c r="AH64" s="6" t="s">
        <v>153</v>
      </c>
      <c r="AI64" s="3"/>
      <c r="AJ64" s="3"/>
      <c r="AK64" s="3"/>
      <c r="AL64" s="3"/>
      <c r="AM64" s="3"/>
      <c r="AN64" s="3"/>
      <c r="AO64" s="3"/>
      <c r="AP64" s="3"/>
    </row>
    <row r="65" spans="1:42" ht="10.5" customHeight="1" x14ac:dyDescent="0.25">
      <c r="A65" s="58"/>
      <c r="B65" s="57"/>
      <c r="C65" s="57"/>
      <c r="D65" s="46"/>
      <c r="E65" s="46"/>
      <c r="Q65" s="65"/>
      <c r="R65" s="117"/>
      <c r="S65" s="14">
        <v>45469</v>
      </c>
      <c r="T65" s="13"/>
      <c r="V65" s="29">
        <f t="shared" si="6"/>
        <v>120</v>
      </c>
      <c r="W65" s="3"/>
      <c r="X65" s="3"/>
      <c r="Y65" s="3">
        <v>120</v>
      </c>
      <c r="Z65" s="3"/>
      <c r="AA65" s="3"/>
      <c r="AB65" s="3"/>
      <c r="AC65" s="65"/>
      <c r="AD65" s="65"/>
      <c r="AE65" s="65"/>
      <c r="AF65" s="65"/>
      <c r="AG65" s="146"/>
      <c r="AH65" s="65"/>
      <c r="AI65" s="3"/>
      <c r="AJ65" s="3"/>
      <c r="AK65" s="3"/>
      <c r="AL65" s="3"/>
      <c r="AM65" s="3"/>
      <c r="AN65" s="3"/>
      <c r="AO65" s="3"/>
      <c r="AP65" s="3"/>
    </row>
    <row r="66" spans="1:42" ht="10.5" customHeight="1" x14ac:dyDescent="0.25">
      <c r="A66" s="57"/>
      <c r="B66" s="57"/>
      <c r="C66" s="57"/>
      <c r="D66" s="46"/>
      <c r="E66" s="46"/>
      <c r="J66" s="112" t="s">
        <v>107</v>
      </c>
      <c r="L66" s="4" t="s">
        <v>82</v>
      </c>
      <c r="O66" s="65">
        <v>2910.88</v>
      </c>
      <c r="P66" s="65">
        <v>2826.1</v>
      </c>
      <c r="Q66" s="65"/>
      <c r="R66" s="117"/>
      <c r="S66" s="14">
        <v>45475</v>
      </c>
      <c r="T66" s="13"/>
      <c r="V66" s="29">
        <f t="shared" si="6"/>
        <v>100</v>
      </c>
      <c r="W66" s="3"/>
      <c r="X66" s="3">
        <v>100</v>
      </c>
      <c r="Y66" s="3" t="s">
        <v>146</v>
      </c>
      <c r="Z66" s="3"/>
      <c r="AA66" s="3"/>
      <c r="AB66" s="3"/>
      <c r="AC66" s="65"/>
      <c r="AD66" s="65"/>
      <c r="AE66" s="65"/>
      <c r="AF66" s="65"/>
      <c r="AG66" s="65"/>
      <c r="AH66" s="65"/>
      <c r="AI66" s="3"/>
      <c r="AJ66" s="3"/>
      <c r="AK66" s="3"/>
      <c r="AL66" s="3"/>
      <c r="AM66" s="3"/>
      <c r="AN66" s="26"/>
      <c r="AO66" s="3"/>
      <c r="AP66" s="3"/>
    </row>
    <row r="67" spans="1:42" ht="10.5" customHeight="1" x14ac:dyDescent="0.25">
      <c r="A67" s="58"/>
      <c r="B67" s="57"/>
      <c r="C67" s="57"/>
      <c r="D67" s="46"/>
      <c r="E67" s="46"/>
      <c r="L67" s="4" t="s">
        <v>83</v>
      </c>
      <c r="O67" s="65">
        <v>1018.22</v>
      </c>
      <c r="P67" s="65">
        <v>988.56</v>
      </c>
      <c r="Q67" s="65"/>
      <c r="R67" s="117"/>
      <c r="S67" s="14">
        <v>45475</v>
      </c>
      <c r="T67" s="13"/>
      <c r="V67" s="29">
        <f t="shared" si="6"/>
        <v>50</v>
      </c>
      <c r="W67" s="3"/>
      <c r="X67" s="3">
        <v>50</v>
      </c>
      <c r="Y67" s="3" t="s">
        <v>146</v>
      </c>
      <c r="Z67" s="3"/>
      <c r="AA67" s="3"/>
      <c r="AB67" s="3"/>
      <c r="AC67" s="65"/>
      <c r="AD67" s="65"/>
      <c r="AE67" s="65"/>
      <c r="AF67" s="65"/>
      <c r="AG67" s="65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0.5" customHeight="1" x14ac:dyDescent="0.25">
      <c r="A68" s="57"/>
      <c r="B68" s="57"/>
      <c r="C68" s="57"/>
      <c r="D68" s="46"/>
      <c r="E68" s="46"/>
      <c r="L68" s="4" t="s">
        <v>84</v>
      </c>
      <c r="O68" s="65">
        <v>362.03</v>
      </c>
      <c r="P68" s="65">
        <v>351.49</v>
      </c>
      <c r="Q68" s="65"/>
      <c r="R68" s="117"/>
      <c r="S68" s="14">
        <v>45475</v>
      </c>
      <c r="T68" s="13" t="s">
        <v>275</v>
      </c>
      <c r="V68" s="29">
        <f t="shared" si="6"/>
        <v>787.01</v>
      </c>
      <c r="W68" s="3"/>
      <c r="X68" s="3"/>
      <c r="Y68" s="3"/>
      <c r="Z68" s="86"/>
      <c r="AA68" s="3"/>
      <c r="AB68" s="3"/>
      <c r="AC68" s="65"/>
      <c r="AD68" s="65"/>
      <c r="AE68" s="65"/>
      <c r="AF68" s="65"/>
      <c r="AG68" s="65"/>
      <c r="AH68" s="3"/>
      <c r="AI68" s="3"/>
      <c r="AJ68" s="3"/>
      <c r="AK68" s="3">
        <v>787.01</v>
      </c>
      <c r="AL68" s="3"/>
      <c r="AM68" s="3"/>
      <c r="AN68" s="3"/>
      <c r="AO68" s="3"/>
      <c r="AP68" s="3"/>
    </row>
    <row r="69" spans="1:42" ht="10.5" customHeight="1" x14ac:dyDescent="0.25">
      <c r="A69" s="57"/>
      <c r="B69" s="57"/>
      <c r="C69" s="57"/>
      <c r="D69" s="46"/>
      <c r="E69" s="46"/>
      <c r="L69" s="4" t="s">
        <v>85</v>
      </c>
      <c r="O69" s="65">
        <v>290.17</v>
      </c>
      <c r="P69" s="65">
        <v>281.72000000000003</v>
      </c>
      <c r="Q69" s="65"/>
      <c r="R69" s="117"/>
      <c r="S69" s="14">
        <v>45475</v>
      </c>
      <c r="T69" s="13"/>
      <c r="V69" s="29">
        <f t="shared" si="6"/>
        <v>377</v>
      </c>
      <c r="W69" s="3"/>
      <c r="X69" s="3"/>
      <c r="Y69" s="3"/>
      <c r="Z69" s="3"/>
      <c r="AA69" s="3">
        <v>377</v>
      </c>
      <c r="AB69" s="3"/>
      <c r="AC69" s="6" t="s">
        <v>153</v>
      </c>
      <c r="AD69" s="6"/>
      <c r="AE69" s="6"/>
      <c r="AF69" s="6"/>
      <c r="AG69" s="65"/>
      <c r="AH69" s="3"/>
      <c r="AI69" s="3"/>
      <c r="AJ69" s="3"/>
      <c r="AK69" s="3"/>
      <c r="AL69" s="27"/>
      <c r="AM69" s="3"/>
      <c r="AN69" s="3"/>
      <c r="AO69" s="3"/>
      <c r="AP69" s="3"/>
    </row>
    <row r="70" spans="1:42" ht="10.5" customHeight="1" x14ac:dyDescent="0.25">
      <c r="A70" s="57"/>
      <c r="B70" s="57"/>
      <c r="C70" s="57"/>
      <c r="D70" s="46"/>
      <c r="E70" s="46"/>
      <c r="L70" s="4" t="s">
        <v>86</v>
      </c>
      <c r="O70" s="65">
        <v>752.77</v>
      </c>
      <c r="P70" s="65">
        <v>730.84</v>
      </c>
      <c r="Q70" s="65"/>
      <c r="R70" s="117"/>
      <c r="S70" s="14">
        <v>45475</v>
      </c>
      <c r="T70" s="13"/>
      <c r="V70" s="29">
        <f t="shared" si="6"/>
        <v>750</v>
      </c>
      <c r="W70" s="3"/>
      <c r="X70" s="26">
        <v>750</v>
      </c>
      <c r="Y70" s="3" t="s">
        <v>151</v>
      </c>
      <c r="AG70" s="6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0.5" customHeight="1" x14ac:dyDescent="0.25">
      <c r="A71" s="57"/>
      <c r="B71" s="57"/>
      <c r="C71" s="57"/>
      <c r="D71" s="46"/>
      <c r="E71" s="46"/>
      <c r="L71" s="4" t="s">
        <v>87</v>
      </c>
      <c r="O71" s="65">
        <v>1599.86</v>
      </c>
      <c r="P71" s="65">
        <v>1553.26</v>
      </c>
      <c r="Q71" s="65"/>
      <c r="R71" s="117"/>
      <c r="S71" s="14">
        <v>45461</v>
      </c>
      <c r="T71" s="13" t="s">
        <v>265</v>
      </c>
      <c r="U71" s="13" t="s">
        <v>195</v>
      </c>
      <c r="V71" s="29">
        <f t="shared" si="6"/>
        <v>-131.6</v>
      </c>
      <c r="W71" s="3"/>
      <c r="X71" s="3"/>
      <c r="Y71" s="3"/>
      <c r="Z71" s="3"/>
      <c r="AA71" s="3"/>
      <c r="AB71" s="3"/>
      <c r="AC71" s="65">
        <f>-10-10</f>
        <v>-20</v>
      </c>
      <c r="AD71" s="6" t="s">
        <v>144</v>
      </c>
      <c r="AE71" s="6"/>
      <c r="AF71" s="146" t="s">
        <v>259</v>
      </c>
      <c r="AH71" s="26">
        <v>-111.6</v>
      </c>
      <c r="AI71" s="3" t="s">
        <v>199</v>
      </c>
      <c r="AJ71" s="3"/>
      <c r="AK71" s="3"/>
      <c r="AL71" s="3"/>
      <c r="AM71" s="3"/>
      <c r="AN71" s="3"/>
      <c r="AO71" s="3"/>
      <c r="AP71" s="3"/>
    </row>
    <row r="72" spans="1:42" ht="10.5" customHeight="1" x14ac:dyDescent="0.25">
      <c r="D72" s="46"/>
      <c r="E72" s="46"/>
      <c r="L72" s="4" t="s">
        <v>88</v>
      </c>
      <c r="O72" s="65">
        <v>3491.21</v>
      </c>
      <c r="P72" s="65">
        <v>3389.52</v>
      </c>
      <c r="Q72" s="65"/>
      <c r="R72" s="117"/>
      <c r="S72" s="14">
        <v>45461</v>
      </c>
      <c r="T72" s="13" t="s">
        <v>265</v>
      </c>
      <c r="U72" s="13" t="s">
        <v>195</v>
      </c>
      <c r="V72" s="29">
        <f t="shared" si="6"/>
        <v>-208</v>
      </c>
      <c r="W72" s="3"/>
      <c r="X72" s="3"/>
      <c r="Y72" s="3"/>
      <c r="Z72" s="65" t="s">
        <v>200</v>
      </c>
      <c r="AB72" s="3">
        <v>-105</v>
      </c>
      <c r="AC72" s="26">
        <v>-70</v>
      </c>
      <c r="AD72" s="6" t="s">
        <v>260</v>
      </c>
      <c r="AE72" s="6"/>
      <c r="AF72" s="146" t="s">
        <v>259</v>
      </c>
      <c r="AG72" s="146"/>
      <c r="AH72" s="6"/>
      <c r="AI72" s="3"/>
      <c r="AJ72" s="3"/>
      <c r="AK72" s="3"/>
      <c r="AL72" s="3"/>
      <c r="AM72" s="3"/>
      <c r="AN72" s="3"/>
      <c r="AO72" s="3">
        <v>-33</v>
      </c>
      <c r="AP72" s="3"/>
    </row>
    <row r="73" spans="1:42" ht="10.5" customHeight="1" x14ac:dyDescent="0.25">
      <c r="D73" s="46"/>
      <c r="E73" s="46"/>
      <c r="L73" s="4" t="s">
        <v>89</v>
      </c>
      <c r="O73" s="65">
        <v>5527.64</v>
      </c>
      <c r="P73" s="65">
        <v>5366.64</v>
      </c>
      <c r="Q73" s="65"/>
      <c r="R73" s="117"/>
      <c r="S73" s="14">
        <v>45461</v>
      </c>
      <c r="T73" s="13" t="s">
        <v>266</v>
      </c>
      <c r="U73" s="13" t="s">
        <v>195</v>
      </c>
      <c r="V73" s="29">
        <f t="shared" si="6"/>
        <v>-55</v>
      </c>
      <c r="W73" s="3"/>
      <c r="X73" s="3"/>
      <c r="Y73" s="3"/>
      <c r="Z73" s="3"/>
      <c r="AA73" s="3"/>
      <c r="AB73" s="3"/>
      <c r="AC73" s="65"/>
      <c r="AD73" s="65"/>
      <c r="AE73" s="65"/>
      <c r="AF73" s="146"/>
      <c r="AG73" s="146"/>
      <c r="AH73" s="3"/>
      <c r="AI73" s="3"/>
      <c r="AJ73" s="3"/>
      <c r="AK73" s="3"/>
      <c r="AL73" s="3"/>
      <c r="AM73" s="3"/>
      <c r="AN73" s="3"/>
      <c r="AO73" s="3"/>
      <c r="AP73" s="3">
        <v>-55</v>
      </c>
    </row>
    <row r="74" spans="1:42" ht="10.5" customHeight="1" x14ac:dyDescent="0.25">
      <c r="A74" s="46"/>
      <c r="B74" s="59"/>
      <c r="C74" s="59"/>
      <c r="D74" s="46"/>
      <c r="E74" s="46"/>
      <c r="L74" s="4" t="s">
        <v>90</v>
      </c>
      <c r="O74" s="65">
        <v>339.85</v>
      </c>
      <c r="P74" s="65">
        <v>329.95</v>
      </c>
      <c r="Q74" s="65"/>
      <c r="R74" s="117"/>
      <c r="S74" s="14">
        <v>45463</v>
      </c>
      <c r="T74" s="13" t="s">
        <v>248</v>
      </c>
      <c r="U74" s="114" t="s">
        <v>259</v>
      </c>
      <c r="V74" s="29">
        <f t="shared" si="6"/>
        <v>-40</v>
      </c>
      <c r="W74" s="3"/>
      <c r="X74" s="3"/>
      <c r="Y74" s="3"/>
      <c r="Z74" s="3"/>
      <c r="AA74" s="86">
        <v>-40</v>
      </c>
      <c r="AB74" s="86"/>
      <c r="AC74" s="6" t="s">
        <v>249</v>
      </c>
      <c r="AD74" s="65"/>
      <c r="AE74" s="65"/>
      <c r="AF74" s="146"/>
      <c r="AG74" s="146"/>
      <c r="AH74" s="65"/>
      <c r="AI74" s="3"/>
      <c r="AJ74" s="3"/>
      <c r="AK74" s="3"/>
      <c r="AL74" s="3"/>
      <c r="AM74" s="3"/>
      <c r="AN74" s="3"/>
      <c r="AO74" s="3"/>
      <c r="AP74" s="3"/>
    </row>
    <row r="75" spans="1:42" ht="10.5" customHeight="1" x14ac:dyDescent="0.25">
      <c r="A75" s="60"/>
      <c r="B75" s="61"/>
      <c r="C75" s="62"/>
      <c r="D75" s="59"/>
      <c r="E75" s="61"/>
      <c r="F75" s="47"/>
      <c r="G75" s="83"/>
      <c r="H75" s="47"/>
      <c r="I75" s="47"/>
      <c r="L75" s="4" t="s">
        <v>91</v>
      </c>
      <c r="O75" s="65">
        <v>626.89</v>
      </c>
      <c r="P75" s="65">
        <v>608.63</v>
      </c>
      <c r="Q75" s="65"/>
      <c r="R75" s="117"/>
      <c r="S75" s="14">
        <v>45468</v>
      </c>
      <c r="T75" s="13" t="s">
        <v>245</v>
      </c>
      <c r="U75" s="13" t="s">
        <v>195</v>
      </c>
      <c r="V75" s="29">
        <f t="shared" si="6"/>
        <v>-79.39</v>
      </c>
      <c r="W75" s="3"/>
      <c r="X75" s="3"/>
      <c r="Y75" s="3"/>
      <c r="Z75" s="3"/>
      <c r="AA75" s="3"/>
      <c r="AB75" s="3"/>
      <c r="AC75" s="3">
        <v>-79.39</v>
      </c>
      <c r="AD75" s="6" t="s">
        <v>152</v>
      </c>
      <c r="AE75" s="6"/>
      <c r="AF75" s="146" t="s">
        <v>259</v>
      </c>
      <c r="AG75" s="146"/>
      <c r="AI75" s="3"/>
      <c r="AJ75" s="3"/>
      <c r="AK75" s="3"/>
      <c r="AL75" s="3"/>
      <c r="AM75" s="3"/>
      <c r="AN75" s="3"/>
      <c r="AO75" s="3"/>
      <c r="AP75" s="3"/>
    </row>
    <row r="76" spans="1:42" ht="10.5" customHeight="1" x14ac:dyDescent="0.25">
      <c r="A76" s="49"/>
      <c r="B76" s="48"/>
      <c r="C76" s="48"/>
      <c r="D76" s="11"/>
      <c r="E76" s="11"/>
      <c r="F76" s="47"/>
      <c r="G76" s="83"/>
      <c r="H76" s="47"/>
      <c r="I76" s="47"/>
      <c r="L76" s="4" t="s">
        <v>95</v>
      </c>
      <c r="O76" s="65">
        <v>2910.88</v>
      </c>
      <c r="P76" s="65">
        <v>2826.1</v>
      </c>
      <c r="Q76" s="65"/>
      <c r="S76" s="14">
        <v>45475</v>
      </c>
      <c r="T76" s="13" t="s">
        <v>246</v>
      </c>
      <c r="U76" s="13" t="s">
        <v>259</v>
      </c>
      <c r="V76" s="29">
        <f t="shared" si="6"/>
        <v>-117.98</v>
      </c>
      <c r="W76" s="3"/>
      <c r="X76" s="3"/>
      <c r="Y76" s="3"/>
      <c r="Z76" s="3"/>
      <c r="AA76" s="3"/>
      <c r="AB76" s="3"/>
      <c r="AC76" s="3">
        <v>-117.98</v>
      </c>
      <c r="AD76" s="6" t="s">
        <v>153</v>
      </c>
      <c r="AE76" s="6"/>
      <c r="AF76" s="146" t="s">
        <v>259</v>
      </c>
      <c r="AG76" s="146"/>
      <c r="AI76" s="3"/>
      <c r="AJ76" s="3"/>
      <c r="AK76" s="3"/>
      <c r="AL76" s="3"/>
      <c r="AM76" s="65"/>
      <c r="AN76" s="3"/>
      <c r="AO76" s="3"/>
      <c r="AP76" s="3"/>
    </row>
    <row r="77" spans="1:42" ht="10.5" customHeight="1" x14ac:dyDescent="0.25">
      <c r="A77" s="49"/>
      <c r="B77" s="48"/>
      <c r="C77" s="47"/>
      <c r="D77" s="11"/>
      <c r="E77" s="48"/>
      <c r="F77" s="47"/>
      <c r="G77" s="83"/>
      <c r="H77" s="47"/>
      <c r="I77" s="47"/>
      <c r="J77" s="47"/>
      <c r="L77" s="4" t="s">
        <v>92</v>
      </c>
      <c r="O77" s="65">
        <v>1188.1099999999999</v>
      </c>
      <c r="P77" s="65">
        <v>1153.5</v>
      </c>
      <c r="Q77" s="66"/>
      <c r="R77" s="65"/>
      <c r="S77" s="14">
        <v>45478</v>
      </c>
      <c r="T77" s="13"/>
      <c r="V77" s="29">
        <f t="shared" ref="V77" si="7">SUM(W77:AP77)</f>
        <v>12</v>
      </c>
      <c r="W77" s="3"/>
      <c r="X77" s="3"/>
      <c r="Y77" s="3"/>
      <c r="Z77" s="3">
        <v>12</v>
      </c>
      <c r="AA77" s="3" t="s">
        <v>115</v>
      </c>
      <c r="AB77" s="3"/>
      <c r="AF77" s="147"/>
      <c r="AG77" s="146"/>
      <c r="AI77" s="3"/>
      <c r="AJ77" s="3"/>
      <c r="AK77" s="3"/>
      <c r="AL77" s="3"/>
      <c r="AM77" s="3"/>
      <c r="AN77" s="3"/>
      <c r="AO77" s="3"/>
      <c r="AP77" s="3"/>
    </row>
    <row r="78" spans="1:42" ht="10.5" customHeight="1" x14ac:dyDescent="0.25">
      <c r="A78" s="49"/>
      <c r="B78" s="48"/>
      <c r="C78" s="48"/>
      <c r="D78" s="11"/>
      <c r="E78" s="11"/>
      <c r="F78" s="47"/>
      <c r="G78" s="83"/>
      <c r="H78" s="47"/>
      <c r="I78" s="47"/>
      <c r="J78" s="47"/>
      <c r="L78" s="4" t="s">
        <v>93</v>
      </c>
      <c r="O78" s="65">
        <v>11911.33</v>
      </c>
      <c r="P78" s="65">
        <v>11564.4</v>
      </c>
      <c r="R78" s="65"/>
      <c r="S78" s="14">
        <v>45499</v>
      </c>
      <c r="T78" s="13"/>
      <c r="V78" s="29">
        <f>SUM(X78:AP78)</f>
        <v>3000</v>
      </c>
      <c r="X78" s="3">
        <v>3000</v>
      </c>
      <c r="Y78" s="3" t="s">
        <v>146</v>
      </c>
      <c r="Z78" s="3"/>
      <c r="AA78" s="3"/>
      <c r="AB78" s="3"/>
      <c r="AC78" s="3"/>
      <c r="AD78" s="3"/>
      <c r="AE78" s="3"/>
      <c r="AF78" s="146"/>
      <c r="AG78" s="147"/>
      <c r="AH78" s="65"/>
      <c r="AI78" s="3"/>
      <c r="AJ78" s="3"/>
      <c r="AK78" s="3"/>
      <c r="AL78" s="3"/>
      <c r="AM78" s="3"/>
      <c r="AN78" s="3"/>
      <c r="AO78" s="3"/>
      <c r="AP78" s="3"/>
    </row>
    <row r="79" spans="1:42" ht="10.5" customHeight="1" x14ac:dyDescent="0.25">
      <c r="A79" s="49"/>
      <c r="B79" s="48"/>
      <c r="C79" s="48"/>
      <c r="D79" s="11"/>
      <c r="E79" s="11"/>
      <c r="F79" s="47"/>
      <c r="G79" s="83"/>
      <c r="H79" s="47"/>
      <c r="I79" s="47"/>
      <c r="J79" s="47"/>
      <c r="L79" s="4" t="s">
        <v>94</v>
      </c>
      <c r="O79" s="65">
        <v>413.91</v>
      </c>
      <c r="P79" s="65">
        <v>401.85</v>
      </c>
      <c r="R79" s="65"/>
      <c r="S79" s="14">
        <v>45509</v>
      </c>
      <c r="T79" s="13"/>
      <c r="V79" s="29">
        <f t="shared" ref="V79:V80" si="8">SUM(W79:AP79)</f>
        <v>20</v>
      </c>
      <c r="W79" s="3"/>
      <c r="X79" s="3"/>
      <c r="Y79" s="3"/>
      <c r="Z79" s="3">
        <v>20</v>
      </c>
      <c r="AA79" s="3" t="s">
        <v>115</v>
      </c>
      <c r="AB79" s="3"/>
      <c r="AC79" s="3"/>
      <c r="AD79" s="3"/>
      <c r="AE79" s="3"/>
      <c r="AF79" s="146"/>
      <c r="AG79" s="146"/>
      <c r="AH79" s="3"/>
      <c r="AI79" s="65"/>
      <c r="AJ79" s="3"/>
      <c r="AK79" s="3"/>
      <c r="AL79" s="3"/>
      <c r="AM79" s="3"/>
      <c r="AN79" s="3"/>
      <c r="AO79" s="3"/>
      <c r="AP79" s="3"/>
    </row>
    <row r="80" spans="1:42" ht="10.5" customHeight="1" x14ac:dyDescent="0.2">
      <c r="A80" s="11"/>
      <c r="B80" s="19"/>
      <c r="C80" s="19"/>
      <c r="D80" s="19"/>
      <c r="E80" s="19"/>
      <c r="F80" s="11"/>
      <c r="G80" s="19"/>
      <c r="H80" s="11"/>
      <c r="I80" s="19"/>
      <c r="J80" s="47"/>
      <c r="L80" s="4" t="s">
        <v>68</v>
      </c>
      <c r="O80" s="65">
        <v>2318.54</v>
      </c>
      <c r="P80" s="65">
        <v>2251.0100000000002</v>
      </c>
      <c r="R80" s="65"/>
      <c r="S80" s="14">
        <v>45509</v>
      </c>
      <c r="T80" s="13" t="s">
        <v>264</v>
      </c>
      <c r="V80" s="29">
        <f t="shared" si="8"/>
        <v>10</v>
      </c>
      <c r="W80" s="86"/>
      <c r="X80" s="86"/>
      <c r="Y80" s="86"/>
      <c r="Z80" s="86"/>
      <c r="AA80" s="3"/>
      <c r="AB80" s="3"/>
      <c r="AC80" s="65">
        <v>10</v>
      </c>
      <c r="AD80" s="65"/>
      <c r="AE80" s="65"/>
      <c r="AF80" s="146" t="s">
        <v>259</v>
      </c>
      <c r="AG80" s="146"/>
      <c r="AH80" s="3"/>
      <c r="AI80" s="3"/>
      <c r="AJ80" s="3"/>
      <c r="AK80" s="3"/>
      <c r="AL80" s="3"/>
      <c r="AM80" s="3"/>
      <c r="AN80" s="3"/>
      <c r="AO80" s="3"/>
      <c r="AP80" s="3"/>
    </row>
    <row r="81" spans="1:46" ht="10.5" customHeight="1" x14ac:dyDescent="0.2">
      <c r="A81" s="11"/>
      <c r="B81" s="19"/>
      <c r="C81" s="19"/>
      <c r="D81" s="19"/>
      <c r="E81" s="19"/>
      <c r="F81" s="11"/>
      <c r="G81" s="19"/>
      <c r="H81" s="11"/>
      <c r="I81" s="19"/>
      <c r="J81" s="47"/>
      <c r="L81" s="4"/>
      <c r="O81" s="66">
        <f>SUM(O66:O80)</f>
        <v>35662.290000000008</v>
      </c>
      <c r="P81" s="66">
        <f>SUM(P66:P80)</f>
        <v>34623.57</v>
      </c>
      <c r="R81" s="65"/>
      <c r="S81" s="14">
        <v>45516</v>
      </c>
      <c r="T81" s="13"/>
      <c r="V81" s="29">
        <f t="shared" ref="V81:V86" si="9">SUM(W81:AP81)</f>
        <v>500</v>
      </c>
      <c r="W81" s="3">
        <v>500</v>
      </c>
      <c r="X81" s="3"/>
      <c r="Y81" s="3"/>
      <c r="Z81" s="3"/>
      <c r="AA81" s="3"/>
      <c r="AB81" s="3"/>
      <c r="AC81" s="65"/>
      <c r="AD81" s="65"/>
      <c r="AE81" s="65"/>
      <c r="AF81" s="146"/>
      <c r="AG81" s="146"/>
      <c r="AH81" s="3"/>
      <c r="AI81" s="3"/>
      <c r="AJ81" s="3"/>
      <c r="AK81" s="3"/>
      <c r="AL81" s="3"/>
      <c r="AM81" s="3"/>
      <c r="AN81" s="3"/>
      <c r="AO81" s="3"/>
      <c r="AP81" s="3"/>
    </row>
    <row r="82" spans="1:46" ht="10.5" customHeight="1" x14ac:dyDescent="0.25">
      <c r="J82" s="19"/>
      <c r="L82" s="4" t="s">
        <v>80</v>
      </c>
      <c r="M82" s="20"/>
      <c r="O82" s="65">
        <v>959.98</v>
      </c>
      <c r="P82" s="65">
        <v>959.98</v>
      </c>
      <c r="R82" s="65"/>
      <c r="S82" s="14">
        <v>45516</v>
      </c>
      <c r="T82" s="13" t="s">
        <v>246</v>
      </c>
      <c r="V82" s="29">
        <f t="shared" si="9"/>
        <v>242.15</v>
      </c>
      <c r="W82" s="3"/>
      <c r="X82" s="3"/>
      <c r="Y82" s="3"/>
      <c r="Z82" s="3"/>
      <c r="AA82" s="3"/>
      <c r="AB82" s="3"/>
      <c r="AC82" s="3">
        <v>242.15</v>
      </c>
      <c r="AD82" s="3"/>
      <c r="AE82" s="3"/>
      <c r="AF82" s="146" t="s">
        <v>259</v>
      </c>
      <c r="AG82" s="146"/>
      <c r="AH82" s="3"/>
      <c r="AI82" s="3"/>
      <c r="AJ82" s="3"/>
      <c r="AK82" s="3"/>
      <c r="AL82" s="3"/>
      <c r="AM82" s="3"/>
      <c r="AN82" s="3"/>
      <c r="AO82" s="3"/>
      <c r="AP82" s="3"/>
    </row>
    <row r="83" spans="1:46" ht="10.5" customHeight="1" x14ac:dyDescent="0.25">
      <c r="J83" s="19"/>
      <c r="L83" s="4" t="s">
        <v>81</v>
      </c>
      <c r="M83" s="20"/>
      <c r="O83" s="65">
        <v>4740</v>
      </c>
      <c r="P83" s="65">
        <v>4740</v>
      </c>
      <c r="R83" s="65"/>
      <c r="S83" s="14">
        <v>45520</v>
      </c>
      <c r="T83" s="13"/>
      <c r="V83" s="29">
        <f t="shared" si="9"/>
        <v>1269.81</v>
      </c>
      <c r="W83" s="3"/>
      <c r="X83" s="3"/>
      <c r="Y83" s="3"/>
      <c r="Z83" s="3"/>
      <c r="AA83" s="3"/>
      <c r="AB83" s="3"/>
      <c r="AC83" s="3"/>
      <c r="AD83" s="3"/>
      <c r="AE83" s="3"/>
      <c r="AF83" s="3"/>
      <c r="AG83" s="146"/>
      <c r="AH83" s="65"/>
      <c r="AI83" s="3"/>
      <c r="AJ83" s="3"/>
      <c r="AK83" s="3"/>
      <c r="AL83" s="3"/>
      <c r="AM83" s="3"/>
      <c r="AN83" s="3"/>
      <c r="AO83" s="3">
        <v>1269.81</v>
      </c>
      <c r="AP83" s="3"/>
    </row>
    <row r="84" spans="1:46" ht="10.5" customHeight="1" x14ac:dyDescent="0.25">
      <c r="A84" s="11"/>
      <c r="B84" s="19"/>
      <c r="C84" s="19"/>
      <c r="D84" s="19"/>
      <c r="E84" s="19"/>
      <c r="F84" s="11"/>
      <c r="G84" s="19"/>
      <c r="H84" s="11"/>
      <c r="I84" s="19"/>
      <c r="K84" s="11"/>
      <c r="L84" s="65"/>
      <c r="M84" s="20"/>
      <c r="O84" s="5">
        <f>O81+O82+O83</f>
        <v>41362.270000000011</v>
      </c>
      <c r="P84" s="5">
        <f>P81+P82+P83</f>
        <v>40323.550000000003</v>
      </c>
      <c r="R84" s="65"/>
      <c r="S84" s="14">
        <v>45527</v>
      </c>
      <c r="T84" s="13"/>
      <c r="V84" s="29">
        <f t="shared" si="9"/>
        <v>645.65</v>
      </c>
      <c r="W84" s="3"/>
      <c r="X84" s="3">
        <v>645.65</v>
      </c>
      <c r="Y84" s="3"/>
      <c r="Z84" s="3"/>
      <c r="AA84" s="3"/>
      <c r="AB84" s="3"/>
      <c r="AC84" s="65"/>
      <c r="AD84" s="65"/>
      <c r="AE84" s="65"/>
      <c r="AF84" s="65"/>
      <c r="AG84" s="3"/>
      <c r="AH84" s="3"/>
      <c r="AI84" s="3"/>
      <c r="AJ84" s="3"/>
      <c r="AK84" s="3"/>
      <c r="AL84" s="3"/>
      <c r="AM84" s="3"/>
      <c r="AN84" s="3"/>
      <c r="AO84" s="3"/>
      <c r="AP84" s="3"/>
      <c r="AT84" s="124"/>
    </row>
    <row r="85" spans="1:46" ht="10.5" customHeight="1" x14ac:dyDescent="0.25">
      <c r="A85" s="11"/>
      <c r="B85" s="19"/>
      <c r="C85" s="19"/>
      <c r="D85" s="19"/>
      <c r="E85" s="19"/>
      <c r="F85" s="11"/>
      <c r="G85" s="19"/>
      <c r="H85" s="11"/>
      <c r="I85" s="19"/>
      <c r="J85" s="19"/>
      <c r="K85" s="11"/>
      <c r="L85" s="1" t="s">
        <v>209</v>
      </c>
      <c r="O85" s="3">
        <v>315.83</v>
      </c>
      <c r="Q85" s="3"/>
      <c r="R85" s="65"/>
      <c r="S85" s="14">
        <v>45539</v>
      </c>
      <c r="V85" s="29">
        <f t="shared" si="9"/>
        <v>35</v>
      </c>
      <c r="W85" s="3"/>
      <c r="X85" s="3"/>
      <c r="Y85" s="3"/>
      <c r="Z85" s="3">
        <v>35</v>
      </c>
      <c r="AA85" s="3"/>
      <c r="AB85" s="3"/>
      <c r="AC85" s="3"/>
      <c r="AD85" s="3"/>
      <c r="AE85" s="3"/>
      <c r="AF85" s="3"/>
      <c r="AG85" s="65"/>
      <c r="AH85" s="65"/>
      <c r="AI85" s="3"/>
      <c r="AJ85" s="3"/>
      <c r="AK85" s="3"/>
      <c r="AL85" s="3"/>
      <c r="AM85" s="3"/>
      <c r="AN85" s="3"/>
      <c r="AO85" s="3"/>
      <c r="AP85" s="3"/>
      <c r="AT85" s="125"/>
    </row>
    <row r="86" spans="1:46" ht="10.5" customHeight="1" x14ac:dyDescent="0.2">
      <c r="A86" s="11"/>
      <c r="B86" s="19"/>
      <c r="C86" s="19"/>
      <c r="D86" s="19"/>
      <c r="E86" s="19"/>
      <c r="F86" s="11"/>
      <c r="G86" s="19"/>
      <c r="H86" s="11"/>
      <c r="I86" s="19"/>
      <c r="J86" s="19"/>
      <c r="K86" s="11"/>
      <c r="L86" s="1" t="s">
        <v>210</v>
      </c>
      <c r="O86" s="3">
        <f>211.54-2.4</f>
        <v>209.14</v>
      </c>
      <c r="Q86" s="47"/>
      <c r="R86" s="65"/>
      <c r="S86" s="14">
        <v>45476</v>
      </c>
      <c r="T86" s="13" t="s">
        <v>247</v>
      </c>
      <c r="U86" s="13" t="s">
        <v>195</v>
      </c>
      <c r="V86" s="29">
        <f t="shared" si="9"/>
        <v>-286.69</v>
      </c>
      <c r="W86" s="3"/>
      <c r="X86" s="3"/>
      <c r="Y86" s="3"/>
      <c r="Z86" s="3"/>
      <c r="AB86" s="3">
        <v>-286.69</v>
      </c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T86" s="125"/>
    </row>
    <row r="87" spans="1:46" ht="10.5" customHeight="1" x14ac:dyDescent="0.25">
      <c r="A87" s="11"/>
      <c r="B87" s="19"/>
      <c r="C87" s="19"/>
      <c r="D87" s="19"/>
      <c r="E87" s="19"/>
      <c r="F87" s="11"/>
      <c r="G87" s="19"/>
      <c r="H87" s="11"/>
      <c r="I87" s="19"/>
      <c r="J87" s="19"/>
      <c r="K87" s="11"/>
      <c r="L87" s="65"/>
      <c r="M87" s="20"/>
      <c r="O87" s="5">
        <f>SUM(O84:O86)</f>
        <v>41887.240000000013</v>
      </c>
      <c r="Q87" s="85"/>
      <c r="R87" s="65"/>
      <c r="S87" s="14">
        <v>45479</v>
      </c>
      <c r="T87" s="13" t="s">
        <v>245</v>
      </c>
      <c r="V87" s="29">
        <f>SUM(W87:AP87)</f>
        <v>-17.940000000000001</v>
      </c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4"/>
      <c r="AI87" s="3"/>
      <c r="AK87" s="3"/>
      <c r="AL87" s="3"/>
      <c r="AM87" s="3"/>
      <c r="AN87" s="3">
        <v>-17.940000000000001</v>
      </c>
      <c r="AO87" s="3" t="s">
        <v>161</v>
      </c>
      <c r="AP87" s="3"/>
      <c r="AT87" s="125"/>
    </row>
    <row r="88" spans="1:46" ht="10.5" customHeight="1" x14ac:dyDescent="0.25">
      <c r="A88" s="11"/>
      <c r="B88" s="19"/>
      <c r="C88" s="19"/>
      <c r="D88" s="19"/>
      <c r="E88" s="19"/>
      <c r="F88" s="11"/>
      <c r="G88" s="84"/>
      <c r="H88" s="85"/>
      <c r="I88" s="47"/>
      <c r="J88" s="47"/>
      <c r="K88" s="47"/>
      <c r="L88" s="65"/>
      <c r="M88" s="47"/>
      <c r="N88" s="47"/>
      <c r="O88" s="47"/>
      <c r="P88" s="47"/>
      <c r="Q88" s="47"/>
      <c r="R88" s="65"/>
      <c r="S88" s="14">
        <v>45480</v>
      </c>
      <c r="T88" s="13" t="s">
        <v>183</v>
      </c>
      <c r="U88" s="13" t="s">
        <v>195</v>
      </c>
      <c r="V88" s="29">
        <f>SUM(W88:AP88)</f>
        <v>-296</v>
      </c>
      <c r="W88" s="3"/>
      <c r="X88" s="3"/>
      <c r="Y88" s="3"/>
      <c r="Z88" s="3"/>
      <c r="AA88" s="3"/>
      <c r="AB88" s="3"/>
      <c r="AC88" s="65"/>
      <c r="AD88" s="65"/>
      <c r="AE88" s="65"/>
      <c r="AF88" s="65"/>
      <c r="AG88" s="3"/>
      <c r="AH88" s="65"/>
      <c r="AI88" s="3">
        <v>-321</v>
      </c>
      <c r="AJ88" s="3">
        <v>-30</v>
      </c>
      <c r="AK88" s="3"/>
      <c r="AL88" s="3"/>
      <c r="AM88" s="3"/>
      <c r="AN88" s="3"/>
      <c r="AO88" s="3"/>
      <c r="AP88" s="3">
        <v>55</v>
      </c>
    </row>
    <row r="89" spans="1:46" ht="10.5" customHeight="1" x14ac:dyDescent="0.25">
      <c r="A89" s="11"/>
      <c r="B89" s="19"/>
      <c r="C89" s="19"/>
      <c r="D89" s="19"/>
      <c r="E89" s="19"/>
      <c r="F89" s="11"/>
      <c r="G89" s="47"/>
      <c r="H89" s="47"/>
      <c r="I89" s="85"/>
      <c r="J89" s="47"/>
      <c r="K89" s="47"/>
      <c r="L89" s="65"/>
      <c r="M89" s="47"/>
      <c r="N89" s="47"/>
      <c r="O89" s="47"/>
      <c r="P89" s="85"/>
      <c r="Q89" s="47"/>
      <c r="R89" s="65"/>
      <c r="S89" s="14">
        <v>45498</v>
      </c>
      <c r="T89" s="13" t="s">
        <v>266</v>
      </c>
      <c r="V89" s="29">
        <f t="shared" ref="V89" si="10">SUM(W89:AP89)</f>
        <v>-55</v>
      </c>
      <c r="W89" s="3"/>
      <c r="X89" s="3"/>
      <c r="Y89" s="3"/>
      <c r="Z89" s="3"/>
      <c r="AA89" s="3"/>
      <c r="AB89" s="3"/>
      <c r="AC89" s="3"/>
      <c r="AD89" s="3"/>
      <c r="AE89" s="3"/>
      <c r="AF89" s="3"/>
      <c r="AG89" s="65"/>
      <c r="AH89" s="3"/>
      <c r="AI89" s="3"/>
      <c r="AJ89" s="3"/>
      <c r="AK89" s="3"/>
      <c r="AL89" s="3"/>
      <c r="AM89" s="3"/>
      <c r="AN89" s="3"/>
      <c r="AO89" s="3"/>
      <c r="AP89" s="3">
        <v>-55</v>
      </c>
    </row>
    <row r="90" spans="1:46" ht="10.5" customHeight="1" x14ac:dyDescent="0.25">
      <c r="A90" s="11"/>
      <c r="B90" s="19"/>
      <c r="C90" s="19"/>
      <c r="D90" s="19"/>
      <c r="E90" s="19"/>
      <c r="F90" s="11"/>
      <c r="G90" s="85"/>
      <c r="H90" s="85"/>
      <c r="I90" s="47"/>
      <c r="J90" s="85"/>
      <c r="K90" s="47"/>
      <c r="L90" s="65"/>
      <c r="M90" s="47"/>
      <c r="N90" s="47"/>
      <c r="O90" s="47"/>
      <c r="P90" s="47"/>
      <c r="Q90" s="47"/>
      <c r="R90" s="65"/>
      <c r="S90" s="14">
        <v>45507</v>
      </c>
      <c r="T90" s="13" t="s">
        <v>265</v>
      </c>
      <c r="U90" s="13" t="s">
        <v>195</v>
      </c>
      <c r="V90" s="29">
        <f t="shared" ref="V90:V97" si="11">SUM(W90:AP90)</f>
        <v>-111.6</v>
      </c>
      <c r="W90" s="3"/>
      <c r="X90" s="3"/>
      <c r="Y90" s="3"/>
      <c r="Z90" s="3"/>
      <c r="AA90" s="3"/>
      <c r="AB90" s="3"/>
      <c r="AC90" s="4"/>
      <c r="AD90" s="4"/>
      <c r="AE90" s="4"/>
      <c r="AF90" s="4"/>
      <c r="AG90" s="3"/>
      <c r="AH90" s="3">
        <v>-111.6</v>
      </c>
      <c r="AI90" s="3" t="s">
        <v>159</v>
      </c>
      <c r="AJ90" s="3"/>
      <c r="AK90" s="3"/>
      <c r="AL90" s="3"/>
      <c r="AM90" s="3"/>
      <c r="AN90" s="3"/>
      <c r="AO90" s="65"/>
      <c r="AP90" s="3"/>
    </row>
    <row r="91" spans="1:46" ht="10.5" customHeight="1" x14ac:dyDescent="0.25">
      <c r="A91" s="11"/>
      <c r="B91" s="19"/>
      <c r="C91" s="19"/>
      <c r="D91" s="19"/>
      <c r="E91" s="19"/>
      <c r="F91" s="11"/>
      <c r="G91" s="85"/>
      <c r="H91" s="85"/>
      <c r="I91" s="47"/>
      <c r="J91" s="47"/>
      <c r="K91" s="47"/>
      <c r="L91" s="47"/>
      <c r="M91" s="47"/>
      <c r="N91" s="47"/>
      <c r="O91" s="47"/>
      <c r="P91" s="47"/>
      <c r="Q91" s="47"/>
      <c r="R91" s="65"/>
      <c r="S91" s="14">
        <v>45509</v>
      </c>
      <c r="T91" s="13" t="s">
        <v>265</v>
      </c>
      <c r="U91" s="13" t="s">
        <v>195</v>
      </c>
      <c r="V91" s="29">
        <f t="shared" si="11"/>
        <v>-111.6</v>
      </c>
      <c r="W91" s="3"/>
      <c r="X91" s="3"/>
      <c r="Y91" s="3"/>
      <c r="Z91" s="3"/>
      <c r="AA91" s="3"/>
      <c r="AB91" s="3"/>
      <c r="AC91" s="3"/>
      <c r="AD91" s="3"/>
      <c r="AE91" s="3"/>
      <c r="AF91" s="3"/>
      <c r="AG91" s="4"/>
      <c r="AH91" s="3">
        <v>-111.6</v>
      </c>
      <c r="AI91" s="3" t="s">
        <v>160</v>
      </c>
      <c r="AJ91" s="3"/>
      <c r="AK91" s="3"/>
      <c r="AL91" s="3"/>
      <c r="AM91" s="65"/>
      <c r="AN91" s="3"/>
      <c r="AO91" s="3"/>
      <c r="AP91" s="3"/>
    </row>
    <row r="92" spans="1:46" ht="10.5" customHeight="1" x14ac:dyDescent="0.25">
      <c r="A92" s="11"/>
      <c r="B92" s="19"/>
      <c r="C92" s="19"/>
      <c r="D92" s="19"/>
      <c r="E92" s="19"/>
      <c r="F92" s="11"/>
      <c r="G92" s="47"/>
      <c r="H92" s="47"/>
      <c r="I92" s="85"/>
      <c r="J92" s="47"/>
      <c r="K92" s="47"/>
      <c r="L92" s="85"/>
      <c r="M92" s="47"/>
      <c r="N92" s="47"/>
      <c r="O92" s="47"/>
      <c r="P92" s="47"/>
      <c r="Q92" s="47"/>
      <c r="R92" s="65"/>
      <c r="S92" s="14">
        <v>45509</v>
      </c>
      <c r="T92" s="13" t="s">
        <v>246</v>
      </c>
      <c r="V92" s="29">
        <f t="shared" si="11"/>
        <v>-10</v>
      </c>
      <c r="W92" s="3"/>
      <c r="X92" s="3"/>
      <c r="Y92" s="3"/>
      <c r="Z92" s="3"/>
      <c r="AA92" s="3"/>
      <c r="AB92" s="3"/>
      <c r="AC92" s="3">
        <v>-10</v>
      </c>
      <c r="AD92" s="3"/>
      <c r="AE92" s="3"/>
      <c r="AF92" s="146" t="s">
        <v>259</v>
      </c>
      <c r="AG92" s="3"/>
      <c r="AH92" s="3"/>
      <c r="AI92" s="3"/>
      <c r="AJ92" s="3"/>
      <c r="AK92" s="3"/>
      <c r="AL92" s="3"/>
      <c r="AM92" s="65"/>
      <c r="AN92" s="3"/>
      <c r="AO92" s="3"/>
      <c r="AP92" s="3"/>
    </row>
    <row r="93" spans="1:46" ht="10.5" customHeight="1" x14ac:dyDescent="0.25">
      <c r="A93" s="11"/>
      <c r="B93" s="19"/>
      <c r="C93" s="19"/>
      <c r="D93" s="19"/>
      <c r="E93" s="19"/>
      <c r="F93" s="11"/>
      <c r="G93" s="85"/>
      <c r="H93" s="85"/>
      <c r="I93" s="47"/>
      <c r="J93" s="47"/>
      <c r="K93" s="47"/>
      <c r="L93" s="85"/>
      <c r="M93" s="47"/>
      <c r="N93" s="47"/>
      <c r="O93" s="47"/>
      <c r="P93" s="47"/>
      <c r="Q93" s="47"/>
      <c r="S93" s="14">
        <v>45510</v>
      </c>
      <c r="T93" s="13" t="s">
        <v>183</v>
      </c>
      <c r="U93" s="13" t="s">
        <v>195</v>
      </c>
      <c r="V93" s="29">
        <f t="shared" si="11"/>
        <v>-272.5</v>
      </c>
      <c r="W93" s="3"/>
      <c r="X93" s="3"/>
      <c r="Y93" s="3"/>
      <c r="Z93" s="3"/>
      <c r="AA93" s="3"/>
      <c r="AB93" s="3"/>
      <c r="AG93" s="146"/>
      <c r="AH93" s="65"/>
      <c r="AI93" s="3">
        <v>-301</v>
      </c>
      <c r="AJ93" s="3">
        <v>-26.5</v>
      </c>
      <c r="AK93" s="3"/>
      <c r="AL93" s="3"/>
      <c r="AM93" s="3"/>
      <c r="AN93" s="3"/>
      <c r="AO93" s="3"/>
      <c r="AP93" s="3">
        <v>55</v>
      </c>
    </row>
    <row r="94" spans="1:46" ht="10.5" customHeight="1" x14ac:dyDescent="0.25">
      <c r="A94" s="11"/>
      <c r="B94" s="19"/>
      <c r="C94" s="19"/>
      <c r="D94" s="19"/>
      <c r="E94" s="19"/>
      <c r="F94" s="11"/>
      <c r="G94" s="85"/>
      <c r="I94" s="85"/>
      <c r="J94" s="47"/>
      <c r="K94" s="85"/>
      <c r="L94" s="47"/>
      <c r="M94" s="85"/>
      <c r="N94" s="47"/>
      <c r="O94" s="47"/>
      <c r="P94" s="47"/>
      <c r="Q94" s="47"/>
      <c r="S94" s="14">
        <v>45510</v>
      </c>
      <c r="T94" s="13" t="s">
        <v>265</v>
      </c>
      <c r="U94" s="13" t="s">
        <v>195</v>
      </c>
      <c r="V94" s="29">
        <f t="shared" si="11"/>
        <v>-72.760000000000005</v>
      </c>
      <c r="W94" s="3"/>
      <c r="X94" s="3"/>
      <c r="Y94" s="3"/>
      <c r="Z94" s="3"/>
      <c r="AC94" s="3">
        <v>-72.760000000000005</v>
      </c>
      <c r="AD94" s="3" t="s">
        <v>261</v>
      </c>
      <c r="AE94" s="3"/>
      <c r="AF94" s="86" t="s">
        <v>259</v>
      </c>
      <c r="AH94" s="3"/>
      <c r="AI94" s="3"/>
      <c r="AJ94" s="3"/>
      <c r="AK94" s="3"/>
      <c r="AL94" s="3"/>
      <c r="AM94" s="3"/>
      <c r="AN94" s="3"/>
      <c r="AO94" s="3"/>
      <c r="AP94" s="3"/>
      <c r="AQ94" s="86"/>
    </row>
    <row r="95" spans="1:46" ht="10.5" customHeight="1" x14ac:dyDescent="0.25">
      <c r="A95" s="11"/>
      <c r="B95" s="19"/>
      <c r="C95" s="19"/>
      <c r="D95" s="19"/>
      <c r="E95" s="19"/>
      <c r="F95" s="11"/>
      <c r="G95" s="85"/>
      <c r="H95" s="85"/>
      <c r="I95" s="47"/>
      <c r="J95" s="47"/>
      <c r="K95" s="85"/>
      <c r="L95" s="47"/>
      <c r="M95" s="85"/>
      <c r="N95" s="47"/>
      <c r="O95" s="47"/>
      <c r="P95" s="142"/>
      <c r="Q95" s="47"/>
      <c r="S95" s="14">
        <v>45516</v>
      </c>
      <c r="T95" s="13" t="s">
        <v>245</v>
      </c>
      <c r="U95" s="13" t="s">
        <v>195</v>
      </c>
      <c r="V95" s="29">
        <f>SUM(W95:AP95)+AN96</f>
        <v>-588.14</v>
      </c>
      <c r="W95" s="3"/>
      <c r="X95" s="3"/>
      <c r="Y95" s="3"/>
      <c r="Z95" s="3"/>
      <c r="AA95" s="3"/>
      <c r="AB95" s="3"/>
      <c r="AG95" s="86"/>
      <c r="AH95" s="26"/>
      <c r="AI95" s="26"/>
      <c r="AM95" s="56" t="s">
        <v>209</v>
      </c>
      <c r="AN95" s="3">
        <v>-315.83</v>
      </c>
      <c r="AO95" s="4">
        <v>-63.17</v>
      </c>
    </row>
    <row r="96" spans="1:46" ht="10.5" customHeight="1" x14ac:dyDescent="0.25">
      <c r="A96" s="11"/>
      <c r="B96" s="19"/>
      <c r="C96" s="19"/>
      <c r="D96" s="19"/>
      <c r="E96" s="19"/>
      <c r="F96" s="11"/>
      <c r="G96" s="85"/>
      <c r="H96" s="85"/>
      <c r="I96" s="47"/>
      <c r="J96" s="47"/>
      <c r="K96" s="85"/>
      <c r="L96" s="47"/>
      <c r="M96" s="85"/>
      <c r="N96" s="47"/>
      <c r="O96" s="47"/>
      <c r="P96" s="142"/>
      <c r="Q96" s="47"/>
      <c r="S96" s="14"/>
      <c r="T96" s="13"/>
      <c r="U96" s="13" t="s">
        <v>195</v>
      </c>
      <c r="V96" s="29"/>
      <c r="W96" s="3"/>
      <c r="X96" s="3"/>
      <c r="Y96" s="3"/>
      <c r="Z96" s="3"/>
      <c r="AA96" s="3"/>
      <c r="AB96" s="3"/>
      <c r="AH96" s="26"/>
      <c r="AI96" s="26"/>
      <c r="AM96" s="56" t="s">
        <v>210</v>
      </c>
      <c r="AN96" s="3">
        <f>-211.54+2.4</f>
        <v>-209.14</v>
      </c>
      <c r="AO96" s="4"/>
    </row>
    <row r="97" spans="1:42" ht="10.5" customHeight="1" x14ac:dyDescent="0.25">
      <c r="A97" s="11"/>
      <c r="B97" s="19"/>
      <c r="C97" s="19"/>
      <c r="D97" s="19"/>
      <c r="E97" s="19"/>
      <c r="F97" s="11"/>
      <c r="G97" s="85"/>
      <c r="H97" s="85"/>
      <c r="I97" s="47"/>
      <c r="J97" s="47"/>
      <c r="K97" s="47"/>
      <c r="L97" s="47"/>
      <c r="M97" s="47"/>
      <c r="N97" s="85"/>
      <c r="O97" s="47"/>
      <c r="P97" s="142"/>
      <c r="Q97" s="47"/>
      <c r="S97" s="14">
        <v>45544</v>
      </c>
      <c r="T97" s="13" t="s">
        <v>266</v>
      </c>
      <c r="V97" s="29">
        <f t="shared" si="11"/>
        <v>-55</v>
      </c>
      <c r="W97" s="3"/>
      <c r="X97" s="3"/>
      <c r="Y97" s="3"/>
      <c r="Z97" s="3"/>
      <c r="AA97" s="3"/>
      <c r="AB97" s="3"/>
      <c r="AH97" s="56"/>
      <c r="AI97" s="3"/>
      <c r="AJ97" s="3"/>
      <c r="AK97" s="3"/>
      <c r="AL97" s="3"/>
      <c r="AM97" s="3"/>
      <c r="AN97" s="3"/>
      <c r="AO97" s="3"/>
      <c r="AP97" s="3">
        <v>-55</v>
      </c>
    </row>
    <row r="98" spans="1:42" ht="10.5" customHeight="1" x14ac:dyDescent="0.25">
      <c r="A98" s="52"/>
      <c r="B98" s="52"/>
      <c r="C98" s="52"/>
      <c r="D98" s="52"/>
      <c r="E98" s="19"/>
      <c r="F98" s="11"/>
      <c r="G98" s="85"/>
      <c r="H98" s="85"/>
      <c r="I98" s="47"/>
      <c r="J98" s="47"/>
      <c r="K98" s="47"/>
      <c r="L98" s="85"/>
      <c r="M98" s="47"/>
      <c r="N98" s="47"/>
      <c r="O98" s="47"/>
      <c r="P98" s="142"/>
      <c r="Q98" s="3"/>
      <c r="S98" s="14">
        <v>45544</v>
      </c>
      <c r="T98" s="13" t="s">
        <v>183</v>
      </c>
      <c r="U98" s="13" t="s">
        <v>195</v>
      </c>
      <c r="V98" s="29">
        <f t="shared" ref="V98" si="12">SUM(W98:AP98)</f>
        <v>-255</v>
      </c>
      <c r="W98" s="3"/>
      <c r="X98" s="3"/>
      <c r="Y98" s="6"/>
      <c r="Z98" s="3"/>
      <c r="AH98" s="3"/>
      <c r="AI98" s="3">
        <v>-301</v>
      </c>
      <c r="AJ98" s="3">
        <v>-9</v>
      </c>
      <c r="AK98" s="86"/>
      <c r="AL98" s="3"/>
      <c r="AM98" s="3"/>
      <c r="AN98" s="3"/>
      <c r="AO98" s="3"/>
      <c r="AP98" s="3">
        <v>55</v>
      </c>
    </row>
    <row r="99" spans="1:42" ht="10.5" customHeight="1" x14ac:dyDescent="0.2">
      <c r="A99" s="52"/>
      <c r="B99" s="52"/>
      <c r="C99" s="52"/>
      <c r="D99" s="52"/>
      <c r="E99" s="19"/>
      <c r="F99" s="11"/>
      <c r="G99" s="19"/>
      <c r="H99" s="11"/>
      <c r="I99" s="19"/>
      <c r="J99" s="19"/>
      <c r="P99" s="17"/>
      <c r="R99" s="118"/>
      <c r="S99" s="14">
        <v>45562</v>
      </c>
      <c r="T99" s="13"/>
      <c r="V99" s="29">
        <f t="shared" ref="V99:V103" si="13">SUM(W99:AP99)</f>
        <v>5715</v>
      </c>
      <c r="W99" s="3">
        <v>5715</v>
      </c>
      <c r="X99" s="3"/>
      <c r="Y99" s="3"/>
      <c r="Z99" s="3"/>
      <c r="AA99" s="3"/>
      <c r="AB99" s="3"/>
      <c r="AC99" s="3"/>
      <c r="AD99" s="3"/>
      <c r="AE99" s="3"/>
      <c r="AF99" s="3"/>
      <c r="AH99" s="65"/>
      <c r="AI99" s="3"/>
      <c r="AJ99" s="3"/>
      <c r="AK99" s="3"/>
      <c r="AL99" s="3"/>
      <c r="AM99" s="3"/>
      <c r="AN99" s="3"/>
      <c r="AO99" s="3"/>
      <c r="AP99" s="3"/>
    </row>
    <row r="100" spans="1:42" ht="10.5" customHeight="1" x14ac:dyDescent="0.2">
      <c r="A100" s="52"/>
      <c r="B100" s="52"/>
      <c r="C100" s="52"/>
      <c r="D100" s="52"/>
      <c r="E100" s="19"/>
      <c r="F100" s="11"/>
      <c r="G100" s="19"/>
      <c r="H100" s="11"/>
      <c r="I100" s="19"/>
      <c r="J100" s="19"/>
      <c r="P100" s="17"/>
      <c r="R100" s="126"/>
      <c r="S100" s="14">
        <v>45569</v>
      </c>
      <c r="T100" s="13"/>
      <c r="V100" s="29">
        <f t="shared" si="13"/>
        <v>8</v>
      </c>
      <c r="W100" s="3"/>
      <c r="X100" s="3"/>
      <c r="Y100" s="3"/>
      <c r="Z100" s="3">
        <v>8</v>
      </c>
      <c r="AA100" s="3" t="s">
        <v>115</v>
      </c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O100" s="3"/>
      <c r="AP100" s="3"/>
    </row>
    <row r="101" spans="1:42" ht="10.5" customHeight="1" x14ac:dyDescent="0.25">
      <c r="A101" s="54"/>
      <c r="B101" s="54"/>
      <c r="C101" s="54"/>
      <c r="D101" s="63"/>
      <c r="E101" s="19"/>
      <c r="F101" s="11"/>
      <c r="G101" s="19"/>
      <c r="H101" s="11"/>
      <c r="I101" s="19"/>
      <c r="J101" s="19"/>
      <c r="K101" s="11"/>
      <c r="L101" s="19"/>
      <c r="M101" s="63"/>
      <c r="O101" s="15"/>
      <c r="P101" s="17"/>
      <c r="R101" s="118"/>
      <c r="S101" s="14">
        <v>45562</v>
      </c>
      <c r="T101" s="13" t="s">
        <v>211</v>
      </c>
      <c r="U101" s="13" t="s">
        <v>195</v>
      </c>
      <c r="V101" s="29">
        <f t="shared" si="13"/>
        <v>-18.71</v>
      </c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>
        <v>-18.71</v>
      </c>
      <c r="AO101" s="3" t="s">
        <v>271</v>
      </c>
      <c r="AP101" s="3"/>
    </row>
    <row r="102" spans="1:42" ht="10.5" customHeight="1" x14ac:dyDescent="0.25">
      <c r="A102" s="54"/>
      <c r="B102" s="54"/>
      <c r="C102" s="54"/>
      <c r="D102" s="54"/>
      <c r="E102" s="19"/>
      <c r="F102" s="11"/>
      <c r="G102" s="19"/>
      <c r="H102" s="11"/>
      <c r="I102" s="19"/>
      <c r="J102" s="19"/>
      <c r="K102" s="11"/>
      <c r="L102" s="19"/>
      <c r="M102" s="20"/>
      <c r="O102" s="15"/>
      <c r="P102" s="17"/>
      <c r="R102" s="118"/>
      <c r="S102" s="14">
        <v>45572</v>
      </c>
      <c r="T102" s="13" t="s">
        <v>267</v>
      </c>
      <c r="U102" s="145"/>
      <c r="V102" s="29">
        <f t="shared" si="13"/>
        <v>-420.17</v>
      </c>
      <c r="W102" s="3"/>
      <c r="X102" s="3"/>
      <c r="Y102" s="3"/>
      <c r="Z102" s="3"/>
      <c r="AE102" s="3">
        <v>-420.17</v>
      </c>
      <c r="AF102" s="3"/>
      <c r="AG102" s="3"/>
      <c r="AH102" s="3" t="s">
        <v>169</v>
      </c>
      <c r="AI102" s="3"/>
      <c r="AJ102" s="3"/>
      <c r="AK102" s="3"/>
      <c r="AL102" s="3"/>
      <c r="AM102" s="3"/>
      <c r="AN102" s="3"/>
      <c r="AO102" s="3"/>
      <c r="AP102" s="3"/>
    </row>
    <row r="103" spans="1:42" ht="10.5" customHeight="1" x14ac:dyDescent="0.25">
      <c r="A103" s="54"/>
      <c r="B103" s="54"/>
      <c r="C103" s="54"/>
      <c r="D103" s="54"/>
      <c r="E103" s="19"/>
      <c r="F103" s="11"/>
      <c r="G103" s="19"/>
      <c r="H103" s="11"/>
      <c r="I103" s="19"/>
      <c r="J103" s="19"/>
      <c r="K103" s="11"/>
      <c r="L103" s="19"/>
      <c r="M103" s="20"/>
      <c r="O103" s="15"/>
      <c r="P103" s="17"/>
      <c r="R103" s="118"/>
      <c r="S103" s="14">
        <v>45572</v>
      </c>
      <c r="T103" s="13" t="s">
        <v>183</v>
      </c>
      <c r="U103" s="13" t="s">
        <v>195</v>
      </c>
      <c r="V103" s="29">
        <f t="shared" si="13"/>
        <v>-270.99</v>
      </c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65"/>
      <c r="AI103" s="3">
        <v>-301</v>
      </c>
      <c r="AJ103" s="3">
        <v>-24.99</v>
      </c>
      <c r="AK103" s="3"/>
      <c r="AL103" s="3"/>
      <c r="AM103" s="3"/>
      <c r="AN103" s="3"/>
      <c r="AO103" s="3"/>
      <c r="AP103" s="3">
        <v>55</v>
      </c>
    </row>
    <row r="104" spans="1:42" ht="10.5" customHeight="1" x14ac:dyDescent="0.25">
      <c r="A104" s="54"/>
      <c r="B104" s="54"/>
      <c r="C104" s="54"/>
      <c r="D104" s="54"/>
      <c r="E104" s="19"/>
      <c r="F104" s="11"/>
      <c r="G104" s="19"/>
      <c r="H104" s="11"/>
      <c r="I104" s="19"/>
      <c r="J104" s="19"/>
      <c r="K104" s="11"/>
      <c r="L104" s="19"/>
      <c r="M104" s="20"/>
      <c r="O104" s="15"/>
      <c r="P104" s="17"/>
      <c r="R104" s="118"/>
      <c r="S104" s="14">
        <v>45572</v>
      </c>
      <c r="T104" s="13" t="s">
        <v>198</v>
      </c>
      <c r="U104" s="13" t="s">
        <v>195</v>
      </c>
      <c r="V104" s="29">
        <f>SUM(W104:AP104)</f>
        <v>-112</v>
      </c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>
        <v>-112</v>
      </c>
      <c r="AM104" s="3" t="s">
        <v>170</v>
      </c>
      <c r="AN104" s="3"/>
      <c r="AO104" s="3"/>
      <c r="AP104" s="3"/>
    </row>
    <row r="105" spans="1:42" ht="10.5" customHeight="1" x14ac:dyDescent="0.25">
      <c r="A105" s="54"/>
      <c r="B105" s="54"/>
      <c r="C105" s="54"/>
      <c r="D105" s="54"/>
      <c r="E105" s="19"/>
      <c r="F105" s="11"/>
      <c r="G105" s="19"/>
      <c r="H105" s="11"/>
      <c r="I105" s="19"/>
      <c r="J105" s="19"/>
      <c r="K105" s="11"/>
      <c r="L105" s="19"/>
      <c r="M105" s="20"/>
      <c r="O105" s="15"/>
      <c r="P105" s="17"/>
      <c r="R105" s="118"/>
      <c r="S105" s="14">
        <v>45578</v>
      </c>
      <c r="T105" s="13"/>
      <c r="V105" s="29">
        <f t="shared" ref="V105" si="14">SUM(W105:AP105)</f>
        <v>45</v>
      </c>
      <c r="W105" s="3"/>
      <c r="X105" s="3"/>
      <c r="Y105" s="3"/>
      <c r="Z105" s="3"/>
      <c r="AA105" s="3"/>
      <c r="AB105" s="3"/>
      <c r="AC105" s="3"/>
      <c r="AD105" s="3">
        <v>45</v>
      </c>
      <c r="AE105" s="3"/>
      <c r="AF105" s="3"/>
      <c r="AG105" s="3"/>
      <c r="AH105" s="65"/>
      <c r="AI105" s="4"/>
      <c r="AM105" s="4"/>
      <c r="AN105" s="3"/>
      <c r="AO105" s="4"/>
    </row>
    <row r="106" spans="1:42" ht="10.5" customHeight="1" x14ac:dyDescent="0.25">
      <c r="A106" s="54"/>
      <c r="B106" s="54"/>
      <c r="C106" s="54"/>
      <c r="D106" s="54"/>
      <c r="E106" s="19"/>
      <c r="F106" s="11"/>
      <c r="G106" s="19"/>
      <c r="H106" s="11"/>
      <c r="I106" s="19"/>
      <c r="J106" s="19"/>
      <c r="K106" s="11"/>
      <c r="L106" s="19"/>
      <c r="M106" s="20"/>
      <c r="O106" s="15"/>
      <c r="P106" s="17"/>
      <c r="R106" s="118"/>
      <c r="S106" s="14">
        <v>45595</v>
      </c>
      <c r="T106" s="13"/>
      <c r="V106" s="29">
        <f>SUM(W106:AP106)</f>
        <v>18</v>
      </c>
      <c r="W106" s="3"/>
      <c r="X106" s="3"/>
      <c r="Y106" s="3"/>
      <c r="Z106" s="3"/>
      <c r="AA106" s="3"/>
      <c r="AB106" s="3"/>
      <c r="AC106" s="3"/>
      <c r="AD106" s="3">
        <v>18</v>
      </c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</row>
    <row r="107" spans="1:42" ht="10.5" customHeight="1" x14ac:dyDescent="0.25">
      <c r="A107" s="54"/>
      <c r="B107" s="54"/>
      <c r="C107" s="54"/>
      <c r="D107" s="54"/>
      <c r="E107" s="19"/>
      <c r="F107" s="11"/>
      <c r="G107" s="19"/>
      <c r="H107" s="11"/>
      <c r="I107" s="19"/>
      <c r="J107" s="19"/>
      <c r="K107" s="11"/>
      <c r="L107" s="19"/>
      <c r="M107" s="20"/>
      <c r="O107" s="15"/>
      <c r="P107" s="17"/>
      <c r="R107" s="118"/>
      <c r="S107" s="14">
        <v>45597</v>
      </c>
      <c r="T107" s="13"/>
      <c r="V107" s="29">
        <f>SUM(W107:AP107)</f>
        <v>6</v>
      </c>
      <c r="W107" s="3"/>
      <c r="X107" s="3"/>
      <c r="Y107" s="3"/>
      <c r="Z107" s="3">
        <v>6</v>
      </c>
      <c r="AA107" s="3" t="s">
        <v>115</v>
      </c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</row>
    <row r="108" spans="1:42" ht="10.5" customHeight="1" x14ac:dyDescent="0.25">
      <c r="A108" s="54"/>
      <c r="B108" s="54"/>
      <c r="C108" s="54"/>
      <c r="D108" s="54"/>
      <c r="E108" s="19"/>
      <c r="F108" s="11"/>
      <c r="G108" s="19"/>
      <c r="H108" s="11"/>
      <c r="I108" s="19"/>
      <c r="J108" s="19"/>
      <c r="K108" s="11"/>
      <c r="L108" s="19"/>
      <c r="M108" s="20"/>
      <c r="O108" s="15"/>
      <c r="R108" s="118"/>
      <c r="S108" s="14">
        <v>45601</v>
      </c>
      <c r="T108" s="13"/>
      <c r="V108" s="29">
        <f>SUM(W108:AP108)</f>
        <v>10</v>
      </c>
      <c r="W108" s="3"/>
      <c r="X108" s="3"/>
      <c r="Y108" s="3"/>
      <c r="Z108" s="3"/>
      <c r="AA108" s="3"/>
      <c r="AB108" s="3"/>
      <c r="AC108" s="3"/>
      <c r="AD108" s="3">
        <v>10</v>
      </c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</row>
    <row r="109" spans="1:42" ht="10.5" customHeight="1" x14ac:dyDescent="0.25">
      <c r="A109" s="54"/>
      <c r="B109" s="54"/>
      <c r="C109" s="54"/>
      <c r="D109" s="54"/>
      <c r="E109" s="19"/>
      <c r="F109" s="11"/>
      <c r="G109" s="19"/>
      <c r="H109" s="11"/>
      <c r="I109" s="19"/>
      <c r="J109" s="19"/>
      <c r="K109" s="11"/>
      <c r="L109" s="19"/>
      <c r="M109" s="20"/>
      <c r="O109" s="15"/>
      <c r="R109" s="118"/>
      <c r="S109" s="14">
        <v>45601</v>
      </c>
      <c r="T109" s="13"/>
      <c r="V109" s="29">
        <f>SUM(W109:AP109)</f>
        <v>225</v>
      </c>
      <c r="W109" s="3"/>
      <c r="X109" s="3"/>
      <c r="Y109" s="3"/>
      <c r="Z109" s="3"/>
      <c r="AA109" s="3"/>
      <c r="AB109" s="3"/>
      <c r="AC109" s="3"/>
      <c r="AD109" s="3">
        <v>225</v>
      </c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</row>
    <row r="110" spans="1:42" ht="10.5" customHeight="1" x14ac:dyDescent="0.25">
      <c r="A110" s="54"/>
      <c r="B110" s="54"/>
      <c r="C110" s="54"/>
      <c r="D110" s="54"/>
      <c r="E110" s="19"/>
      <c r="F110" s="11"/>
      <c r="G110" s="19"/>
      <c r="H110" s="11"/>
      <c r="I110" s="19"/>
      <c r="J110" s="19"/>
      <c r="K110" s="11"/>
      <c r="L110" s="19"/>
      <c r="M110" s="20"/>
      <c r="O110" s="15"/>
      <c r="S110" s="14">
        <v>45575</v>
      </c>
      <c r="T110" s="13" t="s">
        <v>265</v>
      </c>
      <c r="U110" s="13" t="s">
        <v>195</v>
      </c>
      <c r="V110" s="29">
        <f t="shared" ref="V110" si="15">SUM(W110:AP110)</f>
        <v>-111.6</v>
      </c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65">
        <v>-111.6</v>
      </c>
      <c r="AI110" s="4" t="s">
        <v>172</v>
      </c>
      <c r="AP110" s="26"/>
    </row>
    <row r="111" spans="1:42" ht="10.5" customHeight="1" x14ac:dyDescent="0.25">
      <c r="A111" s="54"/>
      <c r="B111" s="54"/>
      <c r="C111" s="54"/>
      <c r="D111" s="54"/>
      <c r="E111" s="19"/>
      <c r="F111" s="11"/>
      <c r="G111" s="19"/>
      <c r="H111" s="11"/>
      <c r="I111" s="19"/>
      <c r="J111" s="19"/>
      <c r="K111" s="11"/>
      <c r="L111" s="19"/>
      <c r="M111" s="20"/>
      <c r="O111" s="15"/>
      <c r="S111" s="14">
        <v>45945</v>
      </c>
      <c r="T111" s="13" t="s">
        <v>266</v>
      </c>
      <c r="V111" s="29">
        <f>SUM(W111:AP111)</f>
        <v>-110</v>
      </c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>
        <v>-110</v>
      </c>
    </row>
    <row r="112" spans="1:42" ht="10.5" customHeight="1" x14ac:dyDescent="0.25">
      <c r="A112" s="54"/>
      <c r="B112" s="54"/>
      <c r="C112" s="54"/>
      <c r="D112" s="54"/>
      <c r="E112" s="19"/>
      <c r="F112" s="11"/>
      <c r="G112" s="19"/>
      <c r="H112" s="11"/>
      <c r="I112" s="19"/>
      <c r="J112" s="19"/>
      <c r="K112" s="11"/>
      <c r="L112" s="19"/>
      <c r="M112" s="20"/>
      <c r="O112" s="15"/>
      <c r="S112" s="14">
        <v>45597</v>
      </c>
      <c r="T112" s="13" t="s">
        <v>250</v>
      </c>
      <c r="V112" s="29">
        <f t="shared" ref="V112:V118" si="16">SUM(W112:AP112)</f>
        <v>-183.6</v>
      </c>
      <c r="W112" s="3"/>
      <c r="X112" s="3"/>
      <c r="Y112" s="3"/>
      <c r="Z112" s="3"/>
      <c r="AA112" s="3"/>
      <c r="AB112" s="3"/>
      <c r="AC112" s="3"/>
      <c r="AF112" s="3"/>
      <c r="AG112" s="3"/>
      <c r="AH112" s="65"/>
      <c r="AI112" s="4"/>
      <c r="AL112" s="1" t="s">
        <v>300</v>
      </c>
      <c r="AN112" s="3">
        <v>-153</v>
      </c>
      <c r="AO112" s="3">
        <v>-30.6</v>
      </c>
    </row>
    <row r="113" spans="1:43" ht="10.5" customHeight="1" x14ac:dyDescent="0.25">
      <c r="A113" s="54"/>
      <c r="B113" s="54"/>
      <c r="C113" s="54"/>
      <c r="D113" s="54"/>
      <c r="E113" s="19"/>
      <c r="F113" s="11"/>
      <c r="G113" s="19"/>
      <c r="H113" s="11"/>
      <c r="I113" s="19"/>
      <c r="J113" s="19"/>
      <c r="K113" s="11"/>
      <c r="L113" s="19"/>
      <c r="M113" s="20"/>
      <c r="O113" s="15"/>
      <c r="S113" s="14">
        <v>45601</v>
      </c>
      <c r="T113" s="13" t="s">
        <v>183</v>
      </c>
      <c r="U113" s="13" t="s">
        <v>195</v>
      </c>
      <c r="V113" s="29">
        <f t="shared" si="16"/>
        <v>-300</v>
      </c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>
        <v>-337</v>
      </c>
      <c r="AJ113" s="3">
        <v>-18</v>
      </c>
      <c r="AK113" s="3"/>
      <c r="AL113" s="3"/>
      <c r="AM113" s="65"/>
      <c r="AN113" s="3"/>
      <c r="AO113" s="3"/>
      <c r="AP113" s="3">
        <v>55</v>
      </c>
    </row>
    <row r="114" spans="1:43" ht="10.5" customHeight="1" x14ac:dyDescent="0.25">
      <c r="A114" s="54"/>
      <c r="B114" s="54"/>
      <c r="C114" s="54"/>
      <c r="D114" s="54"/>
      <c r="E114" s="19"/>
      <c r="F114" s="11"/>
      <c r="G114" s="19"/>
      <c r="H114" s="11"/>
      <c r="I114" s="19"/>
      <c r="J114" s="19"/>
      <c r="K114" s="11"/>
      <c r="L114" s="19"/>
      <c r="M114" s="20"/>
      <c r="O114" s="15"/>
      <c r="S114" s="14">
        <v>45602</v>
      </c>
      <c r="T114" s="13" t="s">
        <v>212</v>
      </c>
      <c r="U114" s="13" t="s">
        <v>195</v>
      </c>
      <c r="V114" s="29">
        <f t="shared" si="16"/>
        <v>-300</v>
      </c>
      <c r="W114" s="3"/>
      <c r="X114" s="3"/>
      <c r="Y114" s="3"/>
      <c r="Z114" s="3"/>
      <c r="AA114" s="3"/>
      <c r="AB114" s="3"/>
      <c r="AC114" s="3"/>
      <c r="AE114" s="3">
        <v>-300</v>
      </c>
      <c r="AF114" s="3" t="s">
        <v>213</v>
      </c>
      <c r="AG114" s="3"/>
      <c r="AH114" s="3"/>
      <c r="AI114" s="3"/>
      <c r="AJ114" s="3"/>
      <c r="AK114" s="3"/>
      <c r="AL114" s="3"/>
      <c r="AM114" s="3"/>
      <c r="AN114" s="3"/>
      <c r="AO114" s="3"/>
      <c r="AP114" s="3"/>
    </row>
    <row r="115" spans="1:43" ht="10.5" customHeight="1" x14ac:dyDescent="0.25">
      <c r="A115" s="54"/>
      <c r="B115" s="54"/>
      <c r="C115" s="54"/>
      <c r="D115" s="54"/>
      <c r="E115" s="19"/>
      <c r="F115" s="11"/>
      <c r="G115" s="19"/>
      <c r="H115" s="11"/>
      <c r="I115" s="19"/>
      <c r="J115" s="19"/>
      <c r="K115" s="11"/>
      <c r="L115" s="19"/>
      <c r="M115" s="20"/>
      <c r="O115" s="15"/>
      <c r="S115" s="14">
        <v>45603</v>
      </c>
      <c r="T115" s="13" t="s">
        <v>265</v>
      </c>
      <c r="U115" s="13" t="s">
        <v>195</v>
      </c>
      <c r="V115" s="29">
        <f t="shared" si="16"/>
        <v>-111.6</v>
      </c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>
        <v>-111.6</v>
      </c>
      <c r="AI115" s="3" t="s">
        <v>173</v>
      </c>
      <c r="AJ115" s="3"/>
      <c r="AK115" s="3"/>
      <c r="AL115" s="3"/>
      <c r="AM115" s="3"/>
      <c r="AN115" s="3"/>
      <c r="AO115" s="3"/>
      <c r="AP115" s="3"/>
    </row>
    <row r="116" spans="1:43" ht="10.5" customHeight="1" x14ac:dyDescent="0.25">
      <c r="A116" s="54"/>
      <c r="B116" s="54"/>
      <c r="C116" s="54"/>
      <c r="D116" s="54"/>
      <c r="E116" s="19"/>
      <c r="F116" s="11"/>
      <c r="G116" s="19"/>
      <c r="H116" s="11"/>
      <c r="I116" s="19"/>
      <c r="J116" s="19"/>
      <c r="K116" s="11"/>
      <c r="L116" s="19"/>
      <c r="M116" s="20"/>
      <c r="O116" s="15"/>
      <c r="S116" s="14">
        <v>45604</v>
      </c>
      <c r="T116" s="13" t="s">
        <v>265</v>
      </c>
      <c r="U116" s="13" t="s">
        <v>195</v>
      </c>
      <c r="V116" s="29">
        <f t="shared" si="16"/>
        <v>-111.6</v>
      </c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>
        <v>-111.6</v>
      </c>
      <c r="AI116" s="3" t="s">
        <v>174</v>
      </c>
      <c r="AJ116" s="3"/>
      <c r="AK116" s="3"/>
      <c r="AL116" s="3"/>
      <c r="AM116" s="3"/>
      <c r="AN116" s="3"/>
      <c r="AO116" s="3"/>
      <c r="AP116" s="3"/>
    </row>
    <row r="117" spans="1:43" ht="10.5" customHeight="1" x14ac:dyDescent="0.25">
      <c r="A117" s="54"/>
      <c r="B117" s="54"/>
      <c r="C117" s="54"/>
      <c r="D117" s="54"/>
      <c r="E117" s="19"/>
      <c r="F117" s="11"/>
      <c r="G117" s="19"/>
      <c r="H117" s="11"/>
      <c r="I117" s="19"/>
      <c r="J117" s="19"/>
      <c r="K117" s="11"/>
      <c r="L117" s="19"/>
      <c r="M117" s="20"/>
      <c r="O117" s="15"/>
      <c r="S117" s="14">
        <v>45605</v>
      </c>
      <c r="T117" s="13" t="s">
        <v>266</v>
      </c>
      <c r="V117" s="29">
        <f t="shared" si="16"/>
        <v>-55</v>
      </c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86"/>
      <c r="AN117" s="3"/>
      <c r="AO117" s="3"/>
      <c r="AP117" s="3">
        <v>-55</v>
      </c>
    </row>
    <row r="118" spans="1:43" ht="10.5" customHeight="1" x14ac:dyDescent="0.25">
      <c r="A118" s="54"/>
      <c r="B118" s="54"/>
      <c r="C118" s="54"/>
      <c r="D118" s="54"/>
      <c r="E118" s="19"/>
      <c r="F118" s="11"/>
      <c r="G118" s="19"/>
      <c r="H118" s="11"/>
      <c r="I118" s="19"/>
      <c r="J118" s="19"/>
      <c r="K118" s="11"/>
      <c r="L118" s="19"/>
      <c r="M118" s="20"/>
      <c r="O118" s="15"/>
      <c r="S118" s="14">
        <v>45608</v>
      </c>
      <c r="T118" s="13" t="s">
        <v>265</v>
      </c>
      <c r="U118" s="13" t="s">
        <v>195</v>
      </c>
      <c r="V118" s="29">
        <f t="shared" si="16"/>
        <v>-80</v>
      </c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65">
        <v>-80</v>
      </c>
      <c r="AI118" s="3" t="s">
        <v>173</v>
      </c>
      <c r="AJ118" s="3"/>
      <c r="AK118" s="3"/>
      <c r="AL118" s="3"/>
      <c r="AM118" s="3"/>
      <c r="AN118" s="3"/>
      <c r="AO118" s="3"/>
      <c r="AP118" s="3"/>
    </row>
    <row r="119" spans="1:43" ht="10.5" customHeight="1" x14ac:dyDescent="0.25">
      <c r="A119" s="54"/>
      <c r="B119" s="54"/>
      <c r="C119" s="54"/>
      <c r="D119" s="54"/>
      <c r="E119" s="19"/>
      <c r="F119" s="11"/>
      <c r="G119" s="19"/>
      <c r="H119" s="11"/>
      <c r="I119" s="19"/>
      <c r="J119" s="19"/>
      <c r="K119" s="11"/>
      <c r="L119" s="19"/>
      <c r="M119" s="20"/>
      <c r="O119" s="15"/>
      <c r="S119" s="14">
        <v>45628</v>
      </c>
      <c r="T119" s="13"/>
      <c r="V119" s="29">
        <f>SUM(W119:AP119)</f>
        <v>415</v>
      </c>
      <c r="W119" s="3"/>
      <c r="X119" s="3"/>
      <c r="Y119" s="3"/>
      <c r="Z119" s="3"/>
      <c r="AA119" s="3"/>
      <c r="AB119" s="3"/>
      <c r="AC119" s="3"/>
      <c r="AD119" s="3">
        <v>415</v>
      </c>
      <c r="AE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</row>
    <row r="120" spans="1:43" ht="10.5" customHeight="1" x14ac:dyDescent="0.25">
      <c r="A120" s="54"/>
      <c r="B120" s="54"/>
      <c r="C120" s="54"/>
      <c r="D120" s="54"/>
      <c r="E120" s="19"/>
      <c r="F120" s="11"/>
      <c r="G120" s="19"/>
      <c r="H120" s="11"/>
      <c r="I120" s="19"/>
      <c r="J120" s="19"/>
      <c r="K120" s="11"/>
      <c r="L120" s="19"/>
      <c r="M120" s="20"/>
      <c r="O120" s="15"/>
      <c r="S120" s="14">
        <v>45642</v>
      </c>
      <c r="T120" s="13"/>
      <c r="V120" s="29">
        <f>SUM(W120:AP120)</f>
        <v>619.83000000000004</v>
      </c>
      <c r="W120" s="3"/>
      <c r="X120" s="3"/>
      <c r="Y120" s="3"/>
      <c r="Z120" s="3"/>
      <c r="AA120" s="3"/>
      <c r="AB120" s="3"/>
      <c r="AC120" s="3"/>
      <c r="AD120" s="3"/>
      <c r="AE120" s="3"/>
      <c r="AF120" s="3">
        <f>20+280+20+20+8+32+24+16+24+16+50+24+24+16+16+16+20+9.83-16</f>
        <v>619.83000000000004</v>
      </c>
      <c r="AH120" s="3"/>
      <c r="AI120" s="3"/>
      <c r="AJ120" s="26"/>
      <c r="AK120" s="26"/>
      <c r="AL120" s="26"/>
      <c r="AM120" s="23"/>
      <c r="AN120" s="3"/>
      <c r="AO120" s="26"/>
      <c r="AP120" s="26"/>
    </row>
    <row r="121" spans="1:43" ht="10.5" customHeight="1" x14ac:dyDescent="0.25">
      <c r="A121" s="54"/>
      <c r="B121" s="54"/>
      <c r="C121" s="54"/>
      <c r="D121" s="54"/>
      <c r="E121" s="19"/>
      <c r="F121" s="11"/>
      <c r="G121" s="19"/>
      <c r="H121" s="11"/>
      <c r="I121" s="19"/>
      <c r="J121" s="19"/>
      <c r="K121" s="11"/>
      <c r="L121" s="19"/>
      <c r="M121" s="20"/>
      <c r="O121" s="15"/>
      <c r="S121" s="14">
        <v>45632</v>
      </c>
      <c r="T121" s="13"/>
      <c r="V121" s="29">
        <f>SUM(W121:AP121)</f>
        <v>12</v>
      </c>
      <c r="W121" s="26"/>
      <c r="X121" s="26"/>
      <c r="Y121" s="26"/>
      <c r="Z121" s="26">
        <v>12</v>
      </c>
      <c r="AA121" s="26" t="s">
        <v>115</v>
      </c>
      <c r="AB121" s="26"/>
      <c r="AC121" s="26"/>
      <c r="AD121" s="26"/>
      <c r="AE121" s="26"/>
      <c r="AF121" s="26"/>
      <c r="AG121" s="3"/>
      <c r="AH121" s="26"/>
      <c r="AI121" s="26"/>
      <c r="AJ121" s="26"/>
      <c r="AK121" s="26"/>
      <c r="AL121" s="26"/>
      <c r="AM121" s="26"/>
      <c r="AN121" s="3"/>
      <c r="AO121" s="26"/>
      <c r="AP121" s="26"/>
      <c r="AQ121" s="86"/>
    </row>
    <row r="122" spans="1:43" ht="10.5" customHeight="1" x14ac:dyDescent="0.25">
      <c r="A122" s="54"/>
      <c r="B122" s="54"/>
      <c r="C122" s="54"/>
      <c r="D122" s="54"/>
      <c r="E122" s="19"/>
      <c r="F122" s="11"/>
      <c r="G122" s="19"/>
      <c r="H122" s="11"/>
      <c r="I122" s="19"/>
      <c r="J122" s="19"/>
      <c r="K122" s="11"/>
      <c r="L122" s="19"/>
      <c r="M122" s="20"/>
      <c r="O122" s="15"/>
      <c r="S122" s="14">
        <v>45667</v>
      </c>
      <c r="T122" s="13"/>
      <c r="V122" s="29">
        <f>SUM(W122:AP122)</f>
        <v>6</v>
      </c>
      <c r="W122" s="26"/>
      <c r="X122" s="26"/>
      <c r="Y122" s="26"/>
      <c r="Z122" s="26">
        <v>6</v>
      </c>
      <c r="AA122" s="26" t="s">
        <v>115</v>
      </c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3"/>
      <c r="AN122" s="3"/>
      <c r="AO122" s="26"/>
      <c r="AP122" s="26"/>
    </row>
    <row r="123" spans="1:43" ht="10.5" customHeight="1" x14ac:dyDescent="0.25">
      <c r="A123" s="54"/>
      <c r="B123" s="54"/>
      <c r="C123" s="54"/>
      <c r="D123" s="54"/>
      <c r="E123" s="19"/>
      <c r="F123" s="11"/>
      <c r="G123" s="19"/>
      <c r="H123" s="11"/>
      <c r="I123" s="19"/>
      <c r="J123" s="19"/>
      <c r="K123" s="11"/>
      <c r="L123" s="19"/>
      <c r="M123" s="20"/>
      <c r="O123" s="15"/>
      <c r="S123" s="14">
        <v>45634</v>
      </c>
      <c r="T123" s="13" t="s">
        <v>183</v>
      </c>
      <c r="V123" s="29">
        <f t="shared" ref="V123:V132" si="17">SUM(W123:AP123)</f>
        <v>-316.39999999999998</v>
      </c>
      <c r="W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>
        <v>-301</v>
      </c>
      <c r="AJ123" s="26">
        <v>-66.41</v>
      </c>
      <c r="AK123" s="26"/>
      <c r="AL123" s="26"/>
      <c r="AM123" s="26"/>
      <c r="AN123" s="3"/>
      <c r="AO123" s="26">
        <v>-3.99</v>
      </c>
      <c r="AP123" s="26">
        <v>55</v>
      </c>
    </row>
    <row r="124" spans="1:43" ht="10.5" customHeight="1" x14ac:dyDescent="0.25">
      <c r="A124" s="54"/>
      <c r="B124" s="54"/>
      <c r="C124" s="54"/>
      <c r="D124" s="54"/>
      <c r="E124" s="19"/>
      <c r="F124" s="11"/>
      <c r="G124" s="19"/>
      <c r="H124" s="11"/>
      <c r="I124" s="19"/>
      <c r="J124" s="19"/>
      <c r="K124" s="11"/>
      <c r="L124" s="19"/>
      <c r="M124" s="20"/>
      <c r="O124" s="15"/>
      <c r="S124" s="14">
        <v>45638</v>
      </c>
      <c r="T124" s="13" t="s">
        <v>245</v>
      </c>
      <c r="V124" s="29">
        <f t="shared" si="17"/>
        <v>-100</v>
      </c>
      <c r="W124" s="26"/>
      <c r="X124" s="26"/>
      <c r="Y124" s="4"/>
      <c r="AA124" s="26"/>
      <c r="AB124" s="26"/>
      <c r="AC124" s="26"/>
      <c r="AD124" s="26"/>
      <c r="AE124" s="26"/>
      <c r="AF124" s="26">
        <v>-100</v>
      </c>
      <c r="AG124" s="26"/>
      <c r="AH124" s="26" t="s">
        <v>176</v>
      </c>
      <c r="AI124" s="26"/>
      <c r="AJ124" s="26"/>
      <c r="AK124" s="26"/>
      <c r="AL124" s="26"/>
      <c r="AM124" s="26"/>
      <c r="AN124" s="3"/>
      <c r="AO124" s="26"/>
      <c r="AP124" s="26"/>
    </row>
    <row r="125" spans="1:43" ht="10.5" customHeight="1" x14ac:dyDescent="0.25">
      <c r="A125" s="54"/>
      <c r="B125" s="54"/>
      <c r="C125" s="54"/>
      <c r="D125" s="54"/>
      <c r="E125" s="19"/>
      <c r="F125" s="11"/>
      <c r="G125" s="19"/>
      <c r="H125" s="11"/>
      <c r="I125" s="19"/>
      <c r="J125" s="19"/>
      <c r="K125" s="11"/>
      <c r="L125" s="19"/>
      <c r="M125" s="20"/>
      <c r="O125" s="15"/>
      <c r="S125" s="14">
        <v>45643</v>
      </c>
      <c r="T125" s="13" t="s">
        <v>267</v>
      </c>
      <c r="U125" s="145"/>
      <c r="V125" s="29">
        <f t="shared" si="17"/>
        <v>-392.03999999999996</v>
      </c>
      <c r="W125" s="26"/>
      <c r="X125" s="26"/>
      <c r="Y125" s="26"/>
      <c r="Z125" s="26"/>
      <c r="AA125" s="26"/>
      <c r="AB125" s="26"/>
      <c r="AC125" s="26"/>
      <c r="AD125" s="26"/>
      <c r="AE125" s="26"/>
      <c r="AG125" s="26">
        <v>-208.56</v>
      </c>
      <c r="AH125" s="26" t="s">
        <v>175</v>
      </c>
      <c r="AI125" s="26"/>
      <c r="AJ125" s="26"/>
      <c r="AK125" s="87"/>
      <c r="AL125" s="26"/>
      <c r="AM125" s="26"/>
      <c r="AN125" s="3">
        <v>-183.48</v>
      </c>
      <c r="AO125" s="26" t="s">
        <v>282</v>
      </c>
      <c r="AP125" s="26"/>
    </row>
    <row r="126" spans="1:43" ht="10.5" customHeight="1" x14ac:dyDescent="0.25">
      <c r="A126" s="54"/>
      <c r="B126" s="54"/>
      <c r="C126" s="54"/>
      <c r="D126" s="54"/>
      <c r="E126" s="19"/>
      <c r="F126" s="11"/>
      <c r="G126" s="19"/>
      <c r="H126" s="11"/>
      <c r="I126" s="19"/>
      <c r="J126" s="19"/>
      <c r="K126" s="11"/>
      <c r="L126" s="19"/>
      <c r="M126" s="20"/>
      <c r="O126" s="15"/>
      <c r="S126" s="14">
        <v>45644</v>
      </c>
      <c r="T126" s="13" t="s">
        <v>266</v>
      </c>
      <c r="V126" s="29">
        <f t="shared" si="17"/>
        <v>-55</v>
      </c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87"/>
      <c r="AL126" s="26"/>
      <c r="AM126" s="26"/>
      <c r="AN126" s="3"/>
      <c r="AO126" s="26"/>
      <c r="AP126" s="26">
        <v>-55</v>
      </c>
    </row>
    <row r="127" spans="1:43" ht="10.5" customHeight="1" x14ac:dyDescent="0.25">
      <c r="A127" s="54"/>
      <c r="B127" s="54"/>
      <c r="C127" s="54"/>
      <c r="D127" s="54"/>
      <c r="E127" s="19"/>
      <c r="F127" s="11"/>
      <c r="G127" s="19"/>
      <c r="H127" s="11"/>
      <c r="I127" s="19"/>
      <c r="J127" s="19"/>
      <c r="K127" s="11"/>
      <c r="L127" s="19"/>
      <c r="M127" s="20"/>
      <c r="O127" s="15"/>
      <c r="S127" s="14">
        <v>45654</v>
      </c>
      <c r="T127" s="13" t="s">
        <v>211</v>
      </c>
      <c r="U127" s="13" t="s">
        <v>195</v>
      </c>
      <c r="V127" s="29">
        <f t="shared" si="17"/>
        <v>-125.55</v>
      </c>
      <c r="W127" s="26"/>
      <c r="X127" s="26"/>
      <c r="Y127" s="26"/>
      <c r="Z127" s="26"/>
      <c r="AA127" s="26"/>
      <c r="AB127" s="26"/>
      <c r="AC127" s="26"/>
      <c r="AD127" s="26"/>
      <c r="AE127" s="26"/>
      <c r="AG127" s="26">
        <v>-125.55</v>
      </c>
      <c r="AH127" s="26" t="s">
        <v>214</v>
      </c>
      <c r="AI127" s="26"/>
      <c r="AJ127" s="26"/>
      <c r="AK127" s="26"/>
      <c r="AL127" s="26"/>
      <c r="AM127" s="26"/>
      <c r="AN127" s="3"/>
      <c r="AO127" s="26"/>
      <c r="AP127" s="26"/>
    </row>
    <row r="128" spans="1:43" ht="10.5" customHeight="1" x14ac:dyDescent="0.3">
      <c r="A128" s="53"/>
      <c r="B128" s="50"/>
      <c r="C128" s="54"/>
      <c r="D128" s="51"/>
      <c r="E128" s="54"/>
      <c r="F128" s="51"/>
      <c r="G128" s="19"/>
      <c r="H128" s="11"/>
      <c r="I128" s="19"/>
      <c r="J128" s="54"/>
      <c r="K128" s="11"/>
      <c r="L128" s="19"/>
      <c r="M128" s="51"/>
      <c r="O128" s="15"/>
      <c r="S128" s="14">
        <v>45656</v>
      </c>
      <c r="T128" s="13" t="s">
        <v>212</v>
      </c>
      <c r="U128" s="13" t="s">
        <v>195</v>
      </c>
      <c r="V128" s="29">
        <f t="shared" si="17"/>
        <v>-200</v>
      </c>
      <c r="W128" s="26"/>
      <c r="X128" s="26"/>
      <c r="Y128" s="26"/>
      <c r="AA128" s="26"/>
      <c r="AB128" s="26"/>
      <c r="AC128" s="26"/>
      <c r="AD128" s="26"/>
      <c r="AE128" s="26"/>
      <c r="AG128" s="26">
        <v>-200</v>
      </c>
      <c r="AH128" s="116" t="s">
        <v>215</v>
      </c>
      <c r="AI128" s="26"/>
      <c r="AJ128" s="26"/>
      <c r="AK128" s="26"/>
      <c r="AL128" s="26"/>
      <c r="AM128" s="23"/>
      <c r="AN128" s="3"/>
      <c r="AO128" s="26"/>
      <c r="AP128" s="26"/>
    </row>
    <row r="129" spans="1:43" ht="10.5" customHeight="1" x14ac:dyDescent="0.3">
      <c r="A129" s="53"/>
      <c r="B129" s="50"/>
      <c r="C129" s="54"/>
      <c r="D129" s="51"/>
      <c r="E129" s="54"/>
      <c r="F129" s="51"/>
      <c r="G129" s="19"/>
      <c r="H129" s="11"/>
      <c r="I129" s="19"/>
      <c r="J129" s="54"/>
      <c r="K129" s="11"/>
      <c r="L129" s="19"/>
      <c r="M129" s="51"/>
      <c r="O129" s="15"/>
      <c r="S129" s="14">
        <v>45661</v>
      </c>
      <c r="T129" s="13" t="s">
        <v>272</v>
      </c>
      <c r="U129" s="13" t="s">
        <v>195</v>
      </c>
      <c r="V129" s="29">
        <f t="shared" si="17"/>
        <v>-92</v>
      </c>
      <c r="W129" s="26"/>
      <c r="X129" s="26"/>
      <c r="Y129" s="26"/>
      <c r="AA129" s="26"/>
      <c r="AB129" s="26"/>
      <c r="AC129" s="26"/>
      <c r="AD129" s="26"/>
      <c r="AE129" s="26"/>
      <c r="AF129" s="26">
        <v>-92</v>
      </c>
      <c r="AG129" s="26"/>
      <c r="AH129" s="116" t="s">
        <v>180</v>
      </c>
      <c r="AI129" s="26"/>
      <c r="AJ129" s="26"/>
      <c r="AK129" s="26"/>
      <c r="AL129" s="26"/>
      <c r="AM129" s="26"/>
      <c r="AN129" s="3"/>
      <c r="AO129" s="26"/>
      <c r="AP129" s="26"/>
    </row>
    <row r="130" spans="1:43" ht="10.5" customHeight="1" x14ac:dyDescent="0.3">
      <c r="A130" s="53"/>
      <c r="B130" s="50"/>
      <c r="C130" s="54"/>
      <c r="D130" s="51"/>
      <c r="E130" s="54"/>
      <c r="F130" s="51"/>
      <c r="G130" s="19"/>
      <c r="H130" s="11"/>
      <c r="I130" s="19"/>
      <c r="J130" s="54"/>
      <c r="K130" s="11"/>
      <c r="L130" s="19"/>
      <c r="M130" s="51"/>
      <c r="O130" s="15"/>
      <c r="S130" s="14">
        <v>45662</v>
      </c>
      <c r="T130" s="13" t="s">
        <v>216</v>
      </c>
      <c r="U130" s="13" t="s">
        <v>195</v>
      </c>
      <c r="V130" s="29">
        <f t="shared" si="17"/>
        <v>-540</v>
      </c>
      <c r="W130" s="26"/>
      <c r="X130" s="26"/>
      <c r="Y130" s="26"/>
      <c r="AA130" s="26"/>
      <c r="AB130" s="26"/>
      <c r="AC130" s="26"/>
      <c r="AD130" s="26"/>
      <c r="AE130" s="26"/>
      <c r="AG130" s="26">
        <v>-400</v>
      </c>
      <c r="AH130" s="23" t="s">
        <v>217</v>
      </c>
      <c r="AI130" s="26"/>
      <c r="AJ130" s="26"/>
      <c r="AK130" s="26"/>
      <c r="AL130" s="26"/>
      <c r="AM130" s="26"/>
      <c r="AN130" s="3">
        <f>-112-28</f>
        <v>-140</v>
      </c>
      <c r="AO130" s="26" t="s">
        <v>283</v>
      </c>
      <c r="AP130" s="26"/>
    </row>
    <row r="131" spans="1:43" ht="10.5" customHeight="1" x14ac:dyDescent="0.3">
      <c r="A131" s="53"/>
      <c r="B131" s="50"/>
      <c r="C131" s="54"/>
      <c r="D131" s="51"/>
      <c r="E131" s="54"/>
      <c r="F131" s="51"/>
      <c r="G131" s="19"/>
      <c r="H131" s="11"/>
      <c r="I131" s="19"/>
      <c r="J131" s="54"/>
      <c r="K131" s="11"/>
      <c r="L131" s="19"/>
      <c r="M131" s="51"/>
      <c r="O131" s="15"/>
      <c r="S131" s="14">
        <v>45664</v>
      </c>
      <c r="T131" s="13" t="s">
        <v>265</v>
      </c>
      <c r="U131" s="13" t="s">
        <v>195</v>
      </c>
      <c r="V131" s="29">
        <f t="shared" si="17"/>
        <v>-111.6</v>
      </c>
      <c r="W131" s="26"/>
      <c r="X131" s="26"/>
      <c r="Y131" s="26"/>
      <c r="AA131" s="26"/>
      <c r="AB131" s="26"/>
      <c r="AC131" s="26"/>
      <c r="AD131" s="26"/>
      <c r="AE131" s="26"/>
      <c r="AF131" s="26"/>
      <c r="AG131" s="26"/>
      <c r="AH131" s="23">
        <v>-111.6</v>
      </c>
      <c r="AI131" s="116" t="s">
        <v>177</v>
      </c>
      <c r="AJ131" s="87"/>
      <c r="AK131" s="26"/>
      <c r="AL131" s="26"/>
      <c r="AM131" s="26"/>
      <c r="AN131" s="3"/>
      <c r="AO131" s="26"/>
      <c r="AP131" s="26"/>
    </row>
    <row r="132" spans="1:43" ht="10.5" customHeight="1" x14ac:dyDescent="0.3">
      <c r="A132" s="53"/>
      <c r="B132" s="50"/>
      <c r="C132" s="54"/>
      <c r="D132" s="51"/>
      <c r="E132" s="54"/>
      <c r="F132" s="51"/>
      <c r="G132" s="19"/>
      <c r="H132" s="11"/>
      <c r="I132" s="19"/>
      <c r="J132" s="54"/>
      <c r="K132" s="11"/>
      <c r="L132" s="19"/>
      <c r="M132" s="51"/>
      <c r="O132" s="15"/>
      <c r="S132" s="14">
        <v>45667</v>
      </c>
      <c r="T132" s="13" t="s">
        <v>183</v>
      </c>
      <c r="U132" s="13" t="s">
        <v>195</v>
      </c>
      <c r="V132" s="29">
        <f t="shared" si="17"/>
        <v>-345</v>
      </c>
      <c r="W132" s="26"/>
      <c r="X132" s="26"/>
      <c r="Y132" s="26"/>
      <c r="AA132" s="26"/>
      <c r="AB132" s="26"/>
      <c r="AC132" s="26"/>
      <c r="AD132" s="26"/>
      <c r="AE132" s="26"/>
      <c r="AF132" s="26"/>
      <c r="AG132" s="26"/>
      <c r="AH132" s="26"/>
      <c r="AI132" s="26">
        <v>-382</v>
      </c>
      <c r="AJ132" s="26">
        <v>-18</v>
      </c>
      <c r="AK132" s="26"/>
      <c r="AL132" s="26"/>
      <c r="AM132" s="23"/>
      <c r="AN132" s="3"/>
      <c r="AO132" s="26"/>
      <c r="AP132" s="26">
        <v>55</v>
      </c>
    </row>
    <row r="133" spans="1:43" ht="10.5" customHeight="1" x14ac:dyDescent="0.3">
      <c r="A133" s="53"/>
      <c r="B133" s="50"/>
      <c r="C133" s="54"/>
      <c r="D133" s="51"/>
      <c r="E133" s="54"/>
      <c r="F133" s="51"/>
      <c r="G133" s="19"/>
      <c r="H133" s="11"/>
      <c r="I133" s="19"/>
      <c r="J133" s="54"/>
      <c r="K133" s="11"/>
      <c r="L133" s="19"/>
      <c r="M133" s="51"/>
      <c r="O133" s="15"/>
      <c r="S133" s="14">
        <v>45674</v>
      </c>
      <c r="T133" s="13" t="s">
        <v>218</v>
      </c>
      <c r="U133" s="13" t="s">
        <v>195</v>
      </c>
      <c r="V133" s="29">
        <f t="shared" ref="V133:V158" si="18">SUM(W133:AP133)</f>
        <v>-615.04999999999995</v>
      </c>
      <c r="W133" s="26"/>
      <c r="X133" s="26"/>
      <c r="Y133" s="26"/>
      <c r="AA133" s="26"/>
      <c r="AB133" s="26"/>
      <c r="AC133" s="26"/>
      <c r="AD133" s="26"/>
      <c r="AE133" s="26"/>
      <c r="AF133" s="26"/>
      <c r="AG133" s="26"/>
      <c r="AH133" s="23"/>
      <c r="AI133" s="116"/>
      <c r="AJ133" s="87"/>
      <c r="AK133" s="26">
        <v>-514.15</v>
      </c>
      <c r="AL133" s="26" t="s">
        <v>178</v>
      </c>
      <c r="AM133" s="26"/>
      <c r="AN133" s="3"/>
      <c r="AO133" s="26">
        <v>-100.9</v>
      </c>
      <c r="AP133" s="26"/>
    </row>
    <row r="134" spans="1:43" ht="10.5" customHeight="1" x14ac:dyDescent="0.3">
      <c r="A134" s="53"/>
      <c r="B134" s="50"/>
      <c r="C134" s="54"/>
      <c r="D134" s="51"/>
      <c r="E134" s="54"/>
      <c r="F134" s="51"/>
      <c r="G134" s="19"/>
      <c r="H134" s="11"/>
      <c r="I134" s="19"/>
      <c r="J134" s="54"/>
      <c r="K134" s="11"/>
      <c r="L134" s="19"/>
      <c r="M134" s="51"/>
      <c r="O134" s="15"/>
      <c r="S134" s="14">
        <v>45674</v>
      </c>
      <c r="T134" s="13" t="s">
        <v>222</v>
      </c>
      <c r="U134" s="13" t="s">
        <v>195</v>
      </c>
      <c r="V134" s="29">
        <f>SUM(W134:AO134)</f>
        <v>-391.8</v>
      </c>
      <c r="W134" s="26"/>
      <c r="X134" s="26"/>
      <c r="Y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3"/>
      <c r="AN134" s="3">
        <v>-326.5</v>
      </c>
      <c r="AO134" s="26">
        <v>-65.3</v>
      </c>
      <c r="AP134" s="4" t="s">
        <v>179</v>
      </c>
    </row>
    <row r="135" spans="1:43" ht="10.5" customHeight="1" x14ac:dyDescent="0.3">
      <c r="A135" s="53"/>
      <c r="B135" s="50"/>
      <c r="C135" s="54"/>
      <c r="D135" s="51"/>
      <c r="E135" s="54"/>
      <c r="F135" s="51"/>
      <c r="G135" s="19"/>
      <c r="H135" s="11"/>
      <c r="I135" s="19"/>
      <c r="J135" s="54"/>
      <c r="K135" s="11"/>
      <c r="L135" s="19"/>
      <c r="M135" s="51"/>
      <c r="O135" s="15"/>
      <c r="S135" s="14">
        <v>45674</v>
      </c>
      <c r="T135" s="13" t="s">
        <v>222</v>
      </c>
      <c r="U135" s="13" t="s">
        <v>195</v>
      </c>
      <c r="V135" s="29">
        <f t="shared" si="18"/>
        <v>-151.19999999999999</v>
      </c>
      <c r="AA135" s="26"/>
      <c r="AB135" s="26"/>
      <c r="AG135" s="26"/>
      <c r="AM135" s="56"/>
      <c r="AN135" s="26">
        <v>-126</v>
      </c>
      <c r="AO135" s="26">
        <v>-25.2</v>
      </c>
      <c r="AP135" s="4" t="s">
        <v>179</v>
      </c>
    </row>
    <row r="136" spans="1:43" ht="10.5" customHeight="1" x14ac:dyDescent="0.3">
      <c r="A136" s="53"/>
      <c r="B136" s="50"/>
      <c r="C136" s="54"/>
      <c r="D136" s="51"/>
      <c r="E136" s="54"/>
      <c r="F136" s="51"/>
      <c r="G136" s="19"/>
      <c r="H136" s="11"/>
      <c r="I136" s="19"/>
      <c r="J136" s="54"/>
      <c r="K136" s="11"/>
      <c r="L136" s="19"/>
      <c r="M136" s="51"/>
      <c r="O136" s="15"/>
      <c r="S136" s="14">
        <v>45674</v>
      </c>
      <c r="T136" s="13" t="s">
        <v>266</v>
      </c>
      <c r="V136" s="29">
        <f t="shared" si="18"/>
        <v>-55</v>
      </c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H136" s="26"/>
      <c r="AI136" s="26"/>
      <c r="AJ136" s="26"/>
      <c r="AK136" s="26"/>
      <c r="AL136" s="26"/>
      <c r="AM136" s="26"/>
      <c r="AN136" s="3"/>
      <c r="AO136" s="26"/>
      <c r="AP136" s="26">
        <v>-55</v>
      </c>
    </row>
    <row r="137" spans="1:43" ht="10.5" customHeight="1" x14ac:dyDescent="0.3">
      <c r="A137" s="53"/>
      <c r="B137" s="50"/>
      <c r="C137" s="54"/>
      <c r="D137" s="51"/>
      <c r="E137" s="54"/>
      <c r="F137" s="51"/>
      <c r="G137" s="19"/>
      <c r="H137" s="11"/>
      <c r="I137" s="19"/>
      <c r="J137" s="54"/>
      <c r="K137" s="11"/>
      <c r="L137" s="19"/>
      <c r="M137" s="51"/>
      <c r="O137" s="15"/>
      <c r="S137" s="14">
        <v>45674</v>
      </c>
      <c r="T137" s="13" t="s">
        <v>265</v>
      </c>
      <c r="U137" s="13" t="s">
        <v>195</v>
      </c>
      <c r="V137" s="29">
        <f t="shared" si="18"/>
        <v>-111.6</v>
      </c>
      <c r="W137" s="26"/>
      <c r="X137" s="26"/>
      <c r="Y137" s="26"/>
      <c r="AA137" s="26"/>
      <c r="AB137" s="26"/>
      <c r="AC137" s="26"/>
      <c r="AD137" s="26"/>
      <c r="AE137" s="26"/>
      <c r="AF137" s="26"/>
      <c r="AG137" s="26"/>
      <c r="AH137" s="26">
        <v>-111.6</v>
      </c>
      <c r="AI137" s="26" t="s">
        <v>181</v>
      </c>
      <c r="AJ137" s="26"/>
      <c r="AK137" s="26"/>
      <c r="AL137" s="26"/>
      <c r="AM137" s="26"/>
      <c r="AN137" s="3"/>
      <c r="AO137" s="26"/>
      <c r="AP137" s="26"/>
    </row>
    <row r="138" spans="1:43" ht="10.5" customHeight="1" x14ac:dyDescent="0.3">
      <c r="A138" s="53"/>
      <c r="B138" s="50"/>
      <c r="C138" s="54"/>
      <c r="D138" s="51"/>
      <c r="E138" s="54"/>
      <c r="F138" s="51"/>
      <c r="G138" s="19"/>
      <c r="H138" s="11"/>
      <c r="I138" s="19"/>
      <c r="J138" s="54"/>
      <c r="K138" s="11"/>
      <c r="L138" s="19"/>
      <c r="M138" s="51"/>
      <c r="O138" s="15"/>
      <c r="S138" s="14">
        <v>45678</v>
      </c>
      <c r="T138" s="13" t="s">
        <v>218</v>
      </c>
      <c r="U138" s="13" t="s">
        <v>195</v>
      </c>
      <c r="V138" s="29">
        <f t="shared" si="18"/>
        <v>9.67</v>
      </c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>
        <v>9.67</v>
      </c>
      <c r="AL138" s="26" t="s">
        <v>178</v>
      </c>
      <c r="AM138" s="26"/>
      <c r="AN138" s="26"/>
      <c r="AO138" s="26"/>
      <c r="AP138" s="26"/>
      <c r="AQ138" s="26"/>
    </row>
    <row r="139" spans="1:43" ht="10.5" customHeight="1" x14ac:dyDescent="0.3">
      <c r="A139" s="53"/>
      <c r="B139" s="50"/>
      <c r="C139" s="54"/>
      <c r="D139" s="51"/>
      <c r="E139" s="54"/>
      <c r="F139" s="51"/>
      <c r="G139" s="19"/>
      <c r="H139" s="11"/>
      <c r="I139" s="19"/>
      <c r="J139" s="54"/>
      <c r="K139" s="11"/>
      <c r="L139" s="19"/>
      <c r="M139" s="51"/>
      <c r="O139" s="15"/>
      <c r="S139" s="14">
        <v>45679</v>
      </c>
      <c r="T139" s="13"/>
      <c r="V139" s="29">
        <f t="shared" si="18"/>
        <v>186.4</v>
      </c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>
        <v>186.4</v>
      </c>
      <c r="AI139" s="26" t="s">
        <v>182</v>
      </c>
      <c r="AJ139" s="26"/>
      <c r="AK139" s="26"/>
      <c r="AL139" s="26"/>
      <c r="AM139" s="26"/>
      <c r="AN139" s="26"/>
      <c r="AO139" s="26"/>
      <c r="AP139" s="26"/>
      <c r="AQ139" s="26"/>
    </row>
    <row r="140" spans="1:43" ht="10.5" customHeight="1" x14ac:dyDescent="0.3">
      <c r="A140" s="53"/>
      <c r="B140" s="50"/>
      <c r="C140" s="54"/>
      <c r="D140" s="51"/>
      <c r="E140" s="54"/>
      <c r="F140" s="51"/>
      <c r="G140" s="19"/>
      <c r="H140" s="11"/>
      <c r="I140" s="19"/>
      <c r="J140" s="54"/>
      <c r="K140" s="11"/>
      <c r="L140" s="19"/>
      <c r="M140" s="51"/>
      <c r="O140" s="15"/>
      <c r="S140" s="14">
        <v>45681</v>
      </c>
      <c r="T140" s="13"/>
      <c r="V140" s="29">
        <f t="shared" si="18"/>
        <v>47.5</v>
      </c>
      <c r="W140" s="26"/>
      <c r="X140" s="26"/>
      <c r="Y140" s="26"/>
      <c r="Z140" s="26"/>
      <c r="AA140" s="26"/>
      <c r="AB140" s="26"/>
      <c r="AC140" s="26"/>
      <c r="AD140" s="26"/>
      <c r="AE140" s="26"/>
      <c r="AF140" s="26">
        <v>47.5</v>
      </c>
      <c r="AG140" s="26"/>
      <c r="AH140" s="26" t="s">
        <v>183</v>
      </c>
      <c r="AI140" s="26"/>
      <c r="AJ140" s="26"/>
      <c r="AK140" s="26"/>
      <c r="AL140" s="26"/>
      <c r="AM140" s="26"/>
      <c r="AN140" s="26"/>
      <c r="AO140" s="26"/>
      <c r="AP140" s="26"/>
      <c r="AQ140" s="26"/>
    </row>
    <row r="141" spans="1:43" ht="10.5" customHeight="1" x14ac:dyDescent="0.3">
      <c r="A141" s="53"/>
      <c r="B141" s="50"/>
      <c r="C141" s="54"/>
      <c r="D141" s="51"/>
      <c r="E141" s="54"/>
      <c r="F141" s="51"/>
      <c r="G141" s="19"/>
      <c r="H141" s="11"/>
      <c r="I141" s="19"/>
      <c r="J141" s="54"/>
      <c r="K141" s="11"/>
      <c r="L141" s="19"/>
      <c r="M141" s="51"/>
      <c r="O141" s="15"/>
      <c r="S141" s="14">
        <v>45681</v>
      </c>
      <c r="T141" s="13"/>
      <c r="V141" s="29">
        <f t="shared" si="18"/>
        <v>855</v>
      </c>
      <c r="W141" s="26"/>
      <c r="X141" s="26"/>
      <c r="Y141" s="26"/>
      <c r="Z141" s="26"/>
      <c r="AA141" s="26"/>
      <c r="AB141" s="26"/>
      <c r="AC141" s="26"/>
      <c r="AD141" s="26"/>
      <c r="AE141" s="26"/>
      <c r="AF141" s="26">
        <v>855</v>
      </c>
      <c r="AG141" s="26"/>
      <c r="AH141" s="26" t="s">
        <v>183</v>
      </c>
      <c r="AI141" s="26"/>
      <c r="AJ141" s="26"/>
      <c r="AK141" s="26"/>
      <c r="AL141" s="26"/>
      <c r="AM141" s="26"/>
      <c r="AN141" s="26"/>
      <c r="AO141" s="26"/>
      <c r="AP141" s="26"/>
      <c r="AQ141" s="26"/>
    </row>
    <row r="142" spans="1:43" ht="10.5" customHeight="1" x14ac:dyDescent="0.3">
      <c r="A142" s="53"/>
      <c r="B142" s="50"/>
      <c r="C142" s="54"/>
      <c r="D142" s="51"/>
      <c r="E142" s="54"/>
      <c r="F142" s="51"/>
      <c r="G142" s="19"/>
      <c r="H142" s="11"/>
      <c r="I142" s="19"/>
      <c r="J142" s="54"/>
      <c r="K142" s="11"/>
      <c r="L142" s="19"/>
      <c r="M142" s="51"/>
      <c r="O142" s="15"/>
      <c r="S142" s="14">
        <v>45681</v>
      </c>
      <c r="T142" s="13"/>
      <c r="V142" s="29">
        <f t="shared" si="18"/>
        <v>150</v>
      </c>
      <c r="W142" s="26"/>
      <c r="X142" s="26"/>
      <c r="Y142" s="26"/>
      <c r="Z142" s="26">
        <v>120</v>
      </c>
      <c r="AA142" s="26" t="s">
        <v>185</v>
      </c>
      <c r="AB142" s="26"/>
      <c r="AC142" s="26"/>
      <c r="AD142" s="26"/>
      <c r="AE142" s="26"/>
      <c r="AF142" s="26">
        <v>30</v>
      </c>
      <c r="AG142" s="26"/>
      <c r="AH142" s="26" t="s">
        <v>184</v>
      </c>
      <c r="AI142" s="26"/>
      <c r="AJ142" s="26"/>
      <c r="AK142" s="26"/>
      <c r="AL142" s="26"/>
      <c r="AM142" s="26"/>
      <c r="AN142" s="26"/>
      <c r="AO142" s="26"/>
      <c r="AP142" s="26"/>
      <c r="AQ142" s="26"/>
    </row>
    <row r="143" spans="1:43" ht="10.5" customHeight="1" x14ac:dyDescent="0.3">
      <c r="A143" s="53"/>
      <c r="B143" s="50"/>
      <c r="C143" s="54"/>
      <c r="D143" s="51"/>
      <c r="E143" s="54"/>
      <c r="F143" s="51"/>
      <c r="G143" s="19"/>
      <c r="H143" s="11"/>
      <c r="I143" s="19"/>
      <c r="J143" s="54"/>
      <c r="K143" s="11"/>
      <c r="L143" s="19"/>
      <c r="M143" s="51"/>
      <c r="O143" s="15"/>
      <c r="S143" s="14">
        <v>45681</v>
      </c>
      <c r="T143" s="13"/>
      <c r="V143" s="29">
        <f t="shared" si="18"/>
        <v>30</v>
      </c>
      <c r="W143" s="26"/>
      <c r="X143" s="26"/>
      <c r="Y143" s="26"/>
      <c r="Z143" s="26"/>
      <c r="AA143" s="26"/>
      <c r="AB143" s="26"/>
      <c r="AC143" s="26"/>
      <c r="AD143" s="26"/>
      <c r="AE143" s="26"/>
      <c r="AF143" s="26">
        <v>30</v>
      </c>
      <c r="AG143" s="26"/>
      <c r="AH143" s="26" t="s">
        <v>184</v>
      </c>
      <c r="AI143" s="26"/>
      <c r="AJ143" s="26"/>
      <c r="AK143" s="26"/>
      <c r="AL143" s="26"/>
      <c r="AM143" s="26"/>
      <c r="AN143" s="26"/>
      <c r="AO143" s="26"/>
      <c r="AP143" s="26"/>
      <c r="AQ143" s="26"/>
    </row>
    <row r="144" spans="1:43" ht="10.5" customHeight="1" x14ac:dyDescent="0.3">
      <c r="A144" s="53"/>
      <c r="B144" s="50"/>
      <c r="C144" s="54"/>
      <c r="D144" s="51"/>
      <c r="E144" s="54"/>
      <c r="F144" s="51"/>
      <c r="G144" s="19"/>
      <c r="H144" s="11"/>
      <c r="I144" s="19"/>
      <c r="J144" s="54"/>
      <c r="K144" s="11"/>
      <c r="L144" s="19"/>
      <c r="M144" s="51"/>
      <c r="O144" s="15"/>
      <c r="S144" s="14">
        <v>45693</v>
      </c>
      <c r="T144" s="13"/>
      <c r="V144" s="29">
        <f t="shared" si="18"/>
        <v>186.4</v>
      </c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>
        <v>186.4</v>
      </c>
      <c r="AI144" s="26" t="s">
        <v>186</v>
      </c>
      <c r="AJ144" s="26"/>
      <c r="AK144" s="26"/>
      <c r="AL144" s="26"/>
      <c r="AM144" s="26"/>
      <c r="AN144" s="26"/>
      <c r="AO144" s="26"/>
      <c r="AP144" s="26"/>
      <c r="AQ144" s="26"/>
    </row>
    <row r="145" spans="1:43" ht="10.5" customHeight="1" x14ac:dyDescent="0.3">
      <c r="A145" s="53"/>
      <c r="B145" s="50"/>
      <c r="C145" s="54"/>
      <c r="D145" s="51"/>
      <c r="E145" s="54"/>
      <c r="F145" s="51"/>
      <c r="G145" s="19"/>
      <c r="H145" s="11"/>
      <c r="I145" s="19"/>
      <c r="J145" s="54"/>
      <c r="K145" s="11"/>
      <c r="L145" s="19"/>
      <c r="M145" s="51"/>
      <c r="O145" s="15"/>
      <c r="S145" s="14">
        <v>45695</v>
      </c>
      <c r="T145" s="13"/>
      <c r="V145" s="29">
        <f t="shared" si="18"/>
        <v>6</v>
      </c>
      <c r="W145" s="26"/>
      <c r="X145" s="26"/>
      <c r="Y145" s="26"/>
      <c r="Z145" s="26">
        <v>6</v>
      </c>
      <c r="AA145" s="26" t="s">
        <v>115</v>
      </c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</row>
    <row r="146" spans="1:43" ht="10.5" customHeight="1" x14ac:dyDescent="0.3">
      <c r="A146" s="53"/>
      <c r="B146" s="50"/>
      <c r="C146" s="54"/>
      <c r="D146" s="51"/>
      <c r="E146" s="54"/>
      <c r="F146" s="51"/>
      <c r="G146" s="19"/>
      <c r="H146" s="11"/>
      <c r="I146" s="19"/>
      <c r="J146" s="54"/>
      <c r="K146" s="11"/>
      <c r="L146" s="19"/>
      <c r="M146" s="51"/>
      <c r="O146" s="15"/>
      <c r="S146" s="14">
        <v>45685</v>
      </c>
      <c r="T146" s="13" t="s">
        <v>265</v>
      </c>
      <c r="U146" s="13" t="s">
        <v>195</v>
      </c>
      <c r="V146" s="29">
        <f t="shared" si="18"/>
        <v>-184</v>
      </c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>
        <v>-184</v>
      </c>
      <c r="AI146" s="26" t="s">
        <v>187</v>
      </c>
      <c r="AJ146" s="26"/>
      <c r="AK146" s="26"/>
      <c r="AL146" s="26"/>
      <c r="AM146" s="26"/>
      <c r="AN146" s="26"/>
      <c r="AO146" s="26"/>
      <c r="AP146" s="26"/>
      <c r="AQ146" s="26"/>
    </row>
    <row r="147" spans="1:43" ht="10.5" customHeight="1" x14ac:dyDescent="0.3">
      <c r="A147" s="53"/>
      <c r="B147" s="50"/>
      <c r="C147" s="54"/>
      <c r="D147" s="51"/>
      <c r="E147" s="54"/>
      <c r="F147" s="51"/>
      <c r="G147" s="19"/>
      <c r="H147" s="11"/>
      <c r="I147" s="19"/>
      <c r="J147" s="54"/>
      <c r="K147" s="11"/>
      <c r="L147" s="19"/>
      <c r="M147" s="51"/>
      <c r="O147" s="15"/>
      <c r="S147" s="14">
        <v>45686</v>
      </c>
      <c r="T147" s="13" t="s">
        <v>273</v>
      </c>
      <c r="V147" s="29">
        <f t="shared" si="18"/>
        <v>-20</v>
      </c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>
        <v>-20</v>
      </c>
      <c r="AO147" s="26" t="s">
        <v>188</v>
      </c>
      <c r="AP147" s="26"/>
      <c r="AQ147" s="26"/>
    </row>
    <row r="148" spans="1:43" ht="10.5" customHeight="1" x14ac:dyDescent="0.3">
      <c r="A148" s="53"/>
      <c r="B148" s="50"/>
      <c r="C148" s="54"/>
      <c r="D148" s="51"/>
      <c r="E148" s="54"/>
      <c r="F148" s="51"/>
      <c r="G148" s="19"/>
      <c r="H148" s="11"/>
      <c r="I148" s="19"/>
      <c r="J148" s="54"/>
      <c r="K148" s="11"/>
      <c r="L148" s="19"/>
      <c r="M148" s="51"/>
      <c r="O148" s="15"/>
      <c r="S148" s="14">
        <v>45691</v>
      </c>
      <c r="T148" s="13" t="s">
        <v>227</v>
      </c>
      <c r="U148" s="13" t="s">
        <v>195</v>
      </c>
      <c r="V148" s="29">
        <f t="shared" si="18"/>
        <v>-273.60000000000002</v>
      </c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>
        <v>-228</v>
      </c>
      <c r="AO148" s="26">
        <v>-45.6</v>
      </c>
      <c r="AP148" s="26" t="s">
        <v>191</v>
      </c>
      <c r="AQ148" s="26"/>
    </row>
    <row r="149" spans="1:43" ht="10.5" customHeight="1" x14ac:dyDescent="0.3">
      <c r="A149" s="53"/>
      <c r="B149" s="50"/>
      <c r="C149" s="54"/>
      <c r="D149" s="51"/>
      <c r="E149" s="54"/>
      <c r="F149" s="51"/>
      <c r="G149" s="19"/>
      <c r="H149" s="11"/>
      <c r="I149" s="19"/>
      <c r="J149" s="54"/>
      <c r="K149" s="11"/>
      <c r="L149" s="19"/>
      <c r="M149" s="51"/>
      <c r="O149" s="15"/>
      <c r="S149" s="14">
        <v>45695</v>
      </c>
      <c r="T149" s="13" t="s">
        <v>189</v>
      </c>
      <c r="U149" s="13" t="s">
        <v>195</v>
      </c>
      <c r="V149" s="29">
        <f t="shared" si="18"/>
        <v>-2220</v>
      </c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>
        <v>-1850</v>
      </c>
      <c r="AL149" s="26"/>
      <c r="AM149" s="26"/>
      <c r="AN149" s="26"/>
      <c r="AO149" s="26">
        <v>-370</v>
      </c>
      <c r="AP149" s="26"/>
      <c r="AQ149" s="26"/>
    </row>
    <row r="150" spans="1:43" ht="10.5" customHeight="1" x14ac:dyDescent="0.3">
      <c r="A150" s="53"/>
      <c r="B150" s="50"/>
      <c r="C150" s="54"/>
      <c r="D150" s="51"/>
      <c r="E150" s="54"/>
      <c r="F150" s="51"/>
      <c r="G150" s="19"/>
      <c r="H150" s="11"/>
      <c r="I150" s="19"/>
      <c r="J150" s="54"/>
      <c r="K150" s="11"/>
      <c r="L150" s="19"/>
      <c r="M150" s="51"/>
      <c r="O150" s="15"/>
      <c r="S150" s="14">
        <v>45695</v>
      </c>
      <c r="T150" s="13" t="s">
        <v>233</v>
      </c>
      <c r="U150" s="13" t="s">
        <v>195</v>
      </c>
      <c r="V150" s="29">
        <f t="shared" si="18"/>
        <v>-200</v>
      </c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>
        <v>-200</v>
      </c>
      <c r="AL150" s="26" t="s">
        <v>190</v>
      </c>
      <c r="AM150" s="26"/>
      <c r="AN150" s="26"/>
      <c r="AO150" s="26"/>
      <c r="AP150" s="26"/>
      <c r="AQ150" s="26"/>
    </row>
    <row r="151" spans="1:43" ht="10.5" customHeight="1" x14ac:dyDescent="0.3">
      <c r="A151" s="53"/>
      <c r="B151" s="50"/>
      <c r="C151" s="54"/>
      <c r="D151" s="51"/>
      <c r="E151" s="54"/>
      <c r="F151" s="51"/>
      <c r="G151" s="19"/>
      <c r="H151" s="11"/>
      <c r="I151" s="19"/>
      <c r="J151" s="54"/>
      <c r="K151" s="11"/>
      <c r="L151" s="19"/>
      <c r="M151" s="51"/>
      <c r="O151" s="15"/>
      <c r="S151" s="14">
        <v>45698</v>
      </c>
      <c r="T151" s="13" t="s">
        <v>183</v>
      </c>
      <c r="V151" s="29">
        <f t="shared" si="18"/>
        <v>-344</v>
      </c>
      <c r="W151" s="26"/>
      <c r="X151" s="26"/>
      <c r="Y151" s="26"/>
      <c r="Z151" s="26"/>
      <c r="AA151" s="26"/>
      <c r="AB151" s="26"/>
      <c r="AC151" s="26"/>
      <c r="AD151" s="26"/>
      <c r="AE151" s="26"/>
      <c r="AG151" s="26">
        <v>-80</v>
      </c>
      <c r="AH151" s="26"/>
      <c r="AI151" s="26">
        <v>-301</v>
      </c>
      <c r="AJ151" s="26">
        <v>-18</v>
      </c>
      <c r="AK151" s="26"/>
      <c r="AL151" s="26"/>
      <c r="AM151" s="26"/>
      <c r="AN151" s="26"/>
      <c r="AO151" s="26"/>
      <c r="AP151" s="26">
        <v>55</v>
      </c>
      <c r="AQ151" s="26"/>
    </row>
    <row r="152" spans="1:43" ht="10.5" customHeight="1" x14ac:dyDescent="0.3">
      <c r="A152" s="53"/>
      <c r="B152" s="50"/>
      <c r="C152" s="54"/>
      <c r="D152" s="51"/>
      <c r="E152" s="54"/>
      <c r="F152" s="51"/>
      <c r="G152" s="19"/>
      <c r="H152" s="11"/>
      <c r="I152" s="19"/>
      <c r="J152" s="54"/>
      <c r="K152" s="11"/>
      <c r="L152" s="19"/>
      <c r="M152" s="51"/>
      <c r="O152" s="15"/>
      <c r="S152" s="14">
        <v>45702</v>
      </c>
      <c r="T152" s="13"/>
      <c r="V152" s="29">
        <f t="shared" si="18"/>
        <v>130</v>
      </c>
      <c r="W152" s="26"/>
      <c r="X152" s="26"/>
      <c r="Y152" s="26">
        <v>130</v>
      </c>
      <c r="Z152" s="26" t="s">
        <v>192</v>
      </c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</row>
    <row r="153" spans="1:43" ht="10.5" customHeight="1" x14ac:dyDescent="0.3">
      <c r="A153" s="53"/>
      <c r="B153" s="50"/>
      <c r="C153" s="54"/>
      <c r="D153" s="51"/>
      <c r="E153" s="54"/>
      <c r="F153" s="51"/>
      <c r="G153" s="19"/>
      <c r="H153" s="11"/>
      <c r="I153" s="19"/>
      <c r="J153" s="54"/>
      <c r="K153" s="11"/>
      <c r="L153" s="19"/>
      <c r="M153" s="51"/>
      <c r="O153" s="15"/>
      <c r="S153" s="14">
        <v>45713</v>
      </c>
      <c r="T153" s="13" t="s">
        <v>266</v>
      </c>
      <c r="V153" s="29">
        <f t="shared" si="18"/>
        <v>-55</v>
      </c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>
        <v>-55</v>
      </c>
      <c r="AQ153" s="26"/>
    </row>
    <row r="154" spans="1:43" ht="10.5" customHeight="1" x14ac:dyDescent="0.3">
      <c r="A154" s="53"/>
      <c r="B154" s="50"/>
      <c r="C154" s="54"/>
      <c r="D154" s="51"/>
      <c r="E154" s="54"/>
      <c r="F154" s="51"/>
      <c r="G154" s="19"/>
      <c r="H154" s="11"/>
      <c r="I154" s="19"/>
      <c r="J154" s="54"/>
      <c r="K154" s="11"/>
      <c r="L154" s="19"/>
      <c r="M154" s="51"/>
      <c r="O154" s="15"/>
      <c r="S154" s="14">
        <v>45720</v>
      </c>
      <c r="T154" s="13" t="s">
        <v>183</v>
      </c>
      <c r="V154" s="29">
        <f t="shared" si="18"/>
        <v>-246</v>
      </c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>
        <v>-301</v>
      </c>
      <c r="AJ154" s="26">
        <v>0</v>
      </c>
      <c r="AK154" s="26"/>
      <c r="AL154" s="26"/>
      <c r="AM154" s="26"/>
      <c r="AN154" s="26"/>
      <c r="AO154" s="26"/>
      <c r="AP154" s="26">
        <v>55</v>
      </c>
      <c r="AQ154" s="26"/>
    </row>
    <row r="155" spans="1:43" ht="10.5" customHeight="1" x14ac:dyDescent="0.3">
      <c r="A155" s="53"/>
      <c r="B155" s="50"/>
      <c r="C155" s="54"/>
      <c r="D155" s="51"/>
      <c r="E155" s="54"/>
      <c r="F155" s="51"/>
      <c r="G155" s="19"/>
      <c r="H155" s="11"/>
      <c r="I155" s="19"/>
      <c r="J155" s="54"/>
      <c r="K155" s="11"/>
      <c r="L155" s="19"/>
      <c r="M155" s="51"/>
      <c r="O155" s="15"/>
      <c r="S155" s="14">
        <v>45721</v>
      </c>
      <c r="T155" s="13" t="s">
        <v>235</v>
      </c>
      <c r="U155" s="13" t="s">
        <v>195</v>
      </c>
      <c r="V155" s="29">
        <f t="shared" ref="V155:V163" si="19">SUM(W155:AP155)</f>
        <v>-159.99</v>
      </c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>
        <v>-133.32</v>
      </c>
      <c r="AK155" s="26" t="s">
        <v>236</v>
      </c>
      <c r="AL155" s="26"/>
      <c r="AM155" s="26"/>
      <c r="AN155" s="26"/>
      <c r="AO155" s="26">
        <v>-26.67</v>
      </c>
      <c r="AP155" s="26"/>
      <c r="AQ155" s="26"/>
    </row>
    <row r="156" spans="1:43" ht="10.5" customHeight="1" x14ac:dyDescent="0.3">
      <c r="A156" s="53"/>
      <c r="B156" s="50"/>
      <c r="C156" s="54"/>
      <c r="D156" s="51"/>
      <c r="E156" s="54"/>
      <c r="F156" s="51"/>
      <c r="G156" s="19"/>
      <c r="H156" s="11"/>
      <c r="I156" s="19"/>
      <c r="J156" s="54"/>
      <c r="K156" s="11"/>
      <c r="L156" s="19"/>
      <c r="M156" s="51"/>
      <c r="O156" s="15"/>
      <c r="S156" s="14">
        <v>45721</v>
      </c>
      <c r="T156" s="13" t="s">
        <v>234</v>
      </c>
      <c r="U156" s="13" t="s">
        <v>195</v>
      </c>
      <c r="V156" s="29">
        <f t="shared" si="19"/>
        <v>-113</v>
      </c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>
        <v>-94.17</v>
      </c>
      <c r="AL156" s="26"/>
      <c r="AM156" s="26"/>
      <c r="AN156" s="26"/>
      <c r="AO156" s="26">
        <v>-18.829999999999998</v>
      </c>
      <c r="AP156" s="26"/>
      <c r="AQ156" s="26"/>
    </row>
    <row r="157" spans="1:43" ht="10.5" customHeight="1" x14ac:dyDescent="0.3">
      <c r="A157" s="53"/>
      <c r="B157" s="50"/>
      <c r="C157" s="54"/>
      <c r="D157" s="51"/>
      <c r="E157" s="54"/>
      <c r="F157" s="51"/>
      <c r="G157" s="19"/>
      <c r="H157" s="11"/>
      <c r="I157" s="19"/>
      <c r="J157" s="54"/>
      <c r="K157" s="11"/>
      <c r="L157" s="19"/>
      <c r="M157" s="51"/>
      <c r="O157" s="15"/>
      <c r="S157" s="14">
        <v>45721</v>
      </c>
      <c r="T157" s="13" t="s">
        <v>265</v>
      </c>
      <c r="U157" s="13" t="s">
        <v>195</v>
      </c>
      <c r="V157" s="29">
        <f t="shared" ref="V157" si="20">SUM(W157:AP157)</f>
        <v>-212.6</v>
      </c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>
        <v>-212.6</v>
      </c>
      <c r="AI157" s="26" t="s">
        <v>274</v>
      </c>
      <c r="AJ157" s="26"/>
      <c r="AK157" s="26"/>
      <c r="AL157" s="26"/>
      <c r="AM157" s="23"/>
      <c r="AN157" s="26"/>
      <c r="AO157" s="26"/>
      <c r="AP157" s="26"/>
      <c r="AQ157" s="26"/>
    </row>
    <row r="158" spans="1:43" ht="10.5" customHeight="1" x14ac:dyDescent="0.3">
      <c r="A158" s="53"/>
      <c r="B158" s="50"/>
      <c r="C158" s="54"/>
      <c r="D158" s="51"/>
      <c r="E158" s="54"/>
      <c r="F158" s="51"/>
      <c r="G158" s="19"/>
      <c r="H158" s="11"/>
      <c r="I158" s="19"/>
      <c r="J158" s="54"/>
      <c r="K158" s="11"/>
      <c r="L158" s="19"/>
      <c r="M158" s="51"/>
      <c r="O158" s="15"/>
      <c r="S158" s="14">
        <v>45723</v>
      </c>
      <c r="T158" s="13"/>
      <c r="V158" s="29">
        <f t="shared" si="18"/>
        <v>15</v>
      </c>
      <c r="W158" s="26"/>
      <c r="X158" s="26"/>
      <c r="Y158" s="26"/>
      <c r="Z158" s="26">
        <v>15</v>
      </c>
      <c r="AA158" s="26" t="s">
        <v>115</v>
      </c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</row>
    <row r="159" spans="1:43" ht="10.5" customHeight="1" x14ac:dyDescent="0.3">
      <c r="A159" s="53"/>
      <c r="B159" s="50"/>
      <c r="C159" s="54"/>
      <c r="D159" s="51"/>
      <c r="E159" s="54"/>
      <c r="F159" s="51"/>
      <c r="G159" s="19"/>
      <c r="H159" s="11"/>
      <c r="I159" s="19"/>
      <c r="J159" s="54"/>
      <c r="K159" s="11"/>
      <c r="L159" s="19"/>
      <c r="M159" s="51"/>
      <c r="O159" s="15"/>
      <c r="S159" s="14">
        <v>45744</v>
      </c>
      <c r="T159" s="13" t="s">
        <v>234</v>
      </c>
      <c r="V159" s="29">
        <f t="shared" si="19"/>
        <v>-11</v>
      </c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>
        <v>-9.17</v>
      </c>
      <c r="AL159" s="26"/>
      <c r="AM159" s="26"/>
      <c r="AN159" s="26"/>
      <c r="AO159" s="26">
        <v>-1.83</v>
      </c>
      <c r="AP159" s="26"/>
      <c r="AQ159" s="26"/>
    </row>
    <row r="160" spans="1:43" ht="10.5" customHeight="1" x14ac:dyDescent="0.3">
      <c r="A160" s="53"/>
      <c r="B160" s="50"/>
      <c r="C160" s="54"/>
      <c r="D160" s="51"/>
      <c r="E160" s="54"/>
      <c r="F160" s="51"/>
      <c r="G160" s="19"/>
      <c r="H160" s="11"/>
      <c r="I160" s="19"/>
      <c r="J160" s="54"/>
      <c r="K160" s="11"/>
      <c r="L160" s="19"/>
      <c r="M160" s="51"/>
      <c r="O160" s="15"/>
      <c r="S160" s="14"/>
      <c r="T160" s="13"/>
      <c r="V160" s="29">
        <f t="shared" si="19"/>
        <v>0</v>
      </c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</row>
    <row r="161" spans="1:44" ht="10.5" customHeight="1" x14ac:dyDescent="0.3">
      <c r="A161" s="53"/>
      <c r="B161" s="50"/>
      <c r="C161" s="54"/>
      <c r="D161" s="51"/>
      <c r="E161" s="54"/>
      <c r="F161" s="51"/>
      <c r="G161" s="19"/>
      <c r="H161" s="11"/>
      <c r="I161" s="19"/>
      <c r="J161" s="54"/>
      <c r="K161" s="11"/>
      <c r="L161" s="19"/>
      <c r="M161" s="51"/>
      <c r="O161" s="15"/>
      <c r="S161" s="14"/>
      <c r="T161" s="13"/>
      <c r="V161" s="29">
        <f t="shared" si="19"/>
        <v>0</v>
      </c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</row>
    <row r="162" spans="1:44" ht="10.5" customHeight="1" x14ac:dyDescent="0.25">
      <c r="A162" s="14"/>
      <c r="B162" s="13"/>
      <c r="C162" s="13"/>
      <c r="D162" s="29"/>
      <c r="E162" s="26"/>
      <c r="F162" s="26"/>
      <c r="G162" s="26"/>
      <c r="H162" s="26"/>
      <c r="I162" s="26"/>
      <c r="J162" s="54"/>
      <c r="K162" s="11"/>
      <c r="L162" s="19"/>
      <c r="M162" s="51"/>
      <c r="O162" s="15"/>
      <c r="S162" s="14"/>
      <c r="T162" s="13"/>
      <c r="V162" s="29">
        <f t="shared" si="19"/>
        <v>0</v>
      </c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</row>
    <row r="163" spans="1:44" ht="10.5" customHeight="1" x14ac:dyDescent="0.3">
      <c r="A163" s="53"/>
      <c r="B163" s="50"/>
      <c r="C163" s="54"/>
      <c r="D163" s="51"/>
      <c r="E163" s="54"/>
      <c r="F163" s="51"/>
      <c r="G163" s="19"/>
      <c r="H163" s="11"/>
      <c r="I163" s="19"/>
      <c r="J163" s="54"/>
      <c r="K163" s="11"/>
      <c r="L163" s="7"/>
      <c r="M163" s="51"/>
      <c r="O163" s="15"/>
      <c r="S163" s="14"/>
      <c r="T163" s="13"/>
      <c r="V163" s="29">
        <f t="shared" si="19"/>
        <v>0</v>
      </c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</row>
    <row r="164" spans="1:44" ht="10.5" customHeight="1" x14ac:dyDescent="0.3">
      <c r="A164" s="53"/>
      <c r="B164" s="50"/>
      <c r="C164" s="54"/>
      <c r="D164" s="51"/>
      <c r="E164" s="54"/>
      <c r="F164" s="51"/>
      <c r="G164" s="19"/>
      <c r="H164" s="11"/>
      <c r="I164" s="19"/>
      <c r="J164" s="54"/>
      <c r="K164" s="11"/>
      <c r="L164" s="19"/>
      <c r="M164" s="51"/>
      <c r="O164" s="15"/>
      <c r="S164" s="21"/>
      <c r="T164" s="23">
        <f>SUM(W164:AP164)</f>
        <v>10392.209999999994</v>
      </c>
      <c r="U164" s="127"/>
      <c r="V164" s="29">
        <f>SUM(V8:V163)</f>
        <v>10392.209999999995</v>
      </c>
      <c r="W164" s="29">
        <f>SUM(W10:W163)</f>
        <v>11930</v>
      </c>
      <c r="X164" s="29">
        <f t="shared" ref="X164:AP164" si="21">SUM(X10:X163)</f>
        <v>8993.0899999999983</v>
      </c>
      <c r="Y164" s="29">
        <f t="shared" si="21"/>
        <v>250</v>
      </c>
      <c r="Z164" s="29">
        <f t="shared" si="21"/>
        <v>571.51</v>
      </c>
      <c r="AA164" s="29">
        <f t="shared" si="21"/>
        <v>810.56</v>
      </c>
      <c r="AB164" s="29">
        <f t="shared" si="21"/>
        <v>-1171.69</v>
      </c>
      <c r="AC164" s="29">
        <f t="shared" si="21"/>
        <v>0</v>
      </c>
      <c r="AD164" s="29">
        <f t="shared" si="21"/>
        <v>713</v>
      </c>
      <c r="AE164" s="29">
        <f t="shared" si="21"/>
        <v>-720.17000000000007</v>
      </c>
      <c r="AF164" s="29">
        <f t="shared" si="21"/>
        <v>1390.33</v>
      </c>
      <c r="AG164" s="29">
        <f t="shared" si="21"/>
        <v>-1014.11</v>
      </c>
      <c r="AH164" s="29">
        <f t="shared" si="21"/>
        <v>-1457.3999999999996</v>
      </c>
      <c r="AI164" s="29">
        <f t="shared" si="21"/>
        <v>-3814</v>
      </c>
      <c r="AJ164" s="29">
        <f t="shared" si="21"/>
        <v>-449.53000000000003</v>
      </c>
      <c r="AK164" s="29">
        <f t="shared" si="21"/>
        <v>-2422.06</v>
      </c>
      <c r="AL164" s="29">
        <f t="shared" si="21"/>
        <v>-210</v>
      </c>
      <c r="AM164" s="29">
        <f t="shared" si="21"/>
        <v>0</v>
      </c>
      <c r="AN164" s="29">
        <f t="shared" si="21"/>
        <v>-3496.79</v>
      </c>
      <c r="AO164" s="29">
        <f t="shared" si="21"/>
        <v>379.46999999999997</v>
      </c>
      <c r="AP164" s="29">
        <f t="shared" si="21"/>
        <v>110</v>
      </c>
    </row>
    <row r="165" spans="1:44" ht="10.5" customHeight="1" x14ac:dyDescent="0.3">
      <c r="A165" s="53"/>
      <c r="B165" s="50"/>
      <c r="C165" s="54"/>
      <c r="D165" s="51"/>
      <c r="E165" s="54"/>
      <c r="F165" s="51"/>
      <c r="G165" s="19"/>
      <c r="H165" s="11"/>
      <c r="I165" s="19"/>
      <c r="J165" s="54"/>
      <c r="K165" s="11"/>
      <c r="L165" s="19"/>
      <c r="M165" s="51"/>
      <c r="O165" s="15"/>
      <c r="S165" s="24" t="s">
        <v>108</v>
      </c>
      <c r="T165" s="2" t="s">
        <v>35</v>
      </c>
      <c r="U165" s="2"/>
      <c r="V165" s="29">
        <f>SUM(W165:AP165)</f>
        <v>466.05000000000018</v>
      </c>
      <c r="W165" s="3"/>
      <c r="X165" s="3">
        <v>2200</v>
      </c>
      <c r="Y165" s="3">
        <v>1080</v>
      </c>
      <c r="Z165" s="3"/>
      <c r="AB165" s="3">
        <v>-150</v>
      </c>
      <c r="AG165" s="29"/>
      <c r="AH165" s="7"/>
      <c r="AI165" s="3"/>
      <c r="AJ165" s="3"/>
      <c r="AK165" s="3">
        <v>-485</v>
      </c>
      <c r="AL165" s="3"/>
      <c r="AM165" s="3">
        <v>-909.14</v>
      </c>
      <c r="AO165" s="3">
        <v>-1269.81</v>
      </c>
      <c r="AP165" s="3"/>
    </row>
    <row r="166" spans="1:44" ht="10.5" customHeight="1" x14ac:dyDescent="0.3">
      <c r="A166" s="53"/>
      <c r="B166" s="50"/>
      <c r="C166" s="54"/>
      <c r="D166" s="51"/>
      <c r="E166" s="54"/>
      <c r="F166" s="51"/>
      <c r="G166" s="19"/>
      <c r="H166" s="11"/>
      <c r="I166" s="19"/>
      <c r="J166" s="54"/>
      <c r="K166" s="11"/>
      <c r="S166" s="24" t="s">
        <v>134</v>
      </c>
      <c r="T166" s="2" t="s">
        <v>36</v>
      </c>
      <c r="U166" s="2"/>
      <c r="V166" s="29">
        <f>SUM(W166:AP166)</f>
        <v>-10447.56</v>
      </c>
      <c r="W166" s="6"/>
      <c r="X166" s="141">
        <v>-11193.09</v>
      </c>
      <c r="Y166" s="26">
        <v>-130</v>
      </c>
      <c r="Z166" s="3"/>
      <c r="AA166" s="7"/>
      <c r="AB166" s="7"/>
      <c r="AC166" s="3"/>
      <c r="AD166" s="3"/>
      <c r="AE166" s="3"/>
      <c r="AF166" s="3"/>
      <c r="AI166" s="26"/>
      <c r="AJ166" s="26"/>
      <c r="AK166" s="26"/>
      <c r="AL166" s="3"/>
      <c r="AM166" s="3">
        <v>875.53</v>
      </c>
      <c r="AN166" s="3"/>
      <c r="AO166" s="3"/>
      <c r="AP166" s="3"/>
    </row>
    <row r="167" spans="1:44" ht="10.5" customHeight="1" x14ac:dyDescent="0.3">
      <c r="A167" s="53"/>
      <c r="B167" s="50"/>
      <c r="C167" s="54"/>
      <c r="D167" s="51"/>
      <c r="E167" s="54"/>
      <c r="F167" s="51"/>
      <c r="G167" s="19"/>
      <c r="H167" s="11"/>
      <c r="I167" s="19"/>
      <c r="J167" s="54"/>
      <c r="K167" s="11"/>
      <c r="S167" s="24" t="s">
        <v>135</v>
      </c>
      <c r="T167" s="3"/>
      <c r="U167" s="2"/>
      <c r="V167" s="5">
        <f>P7</f>
        <v>11480.919999999991</v>
      </c>
      <c r="AA167" s="7"/>
      <c r="AB167" s="7"/>
      <c r="AG167" s="3"/>
      <c r="AJ167" s="3"/>
      <c r="AK167" s="3"/>
      <c r="AL167" s="7"/>
      <c r="AM167" s="7"/>
      <c r="AO167" s="7"/>
    </row>
    <row r="168" spans="1:44" ht="10.5" customHeight="1" x14ac:dyDescent="0.3">
      <c r="A168" s="53"/>
      <c r="B168" s="50"/>
      <c r="C168" s="54"/>
      <c r="D168" s="51"/>
      <c r="E168" s="54"/>
      <c r="F168" s="51"/>
      <c r="G168" s="19"/>
      <c r="H168" s="11"/>
      <c r="I168" s="19"/>
      <c r="J168" s="19"/>
      <c r="K168" s="11"/>
      <c r="S168" s="24" t="s">
        <v>134</v>
      </c>
      <c r="T168" s="3"/>
      <c r="U168" s="2"/>
      <c r="V168" s="5">
        <f>V164+V167</f>
        <v>21873.129999999986</v>
      </c>
      <c r="AA168" s="8"/>
      <c r="AB168" s="8"/>
      <c r="AI168" s="4" t="s">
        <v>244</v>
      </c>
      <c r="AJ168" s="3">
        <v>-4.67</v>
      </c>
      <c r="AK168" s="3"/>
      <c r="AL168" s="3"/>
      <c r="AM168" s="7"/>
      <c r="AO168" s="7"/>
    </row>
    <row r="169" spans="1:44" ht="10.5" customHeight="1" x14ac:dyDescent="0.25">
      <c r="A169" s="11"/>
      <c r="B169" s="19"/>
      <c r="C169" s="19"/>
      <c r="D169" s="19"/>
      <c r="E169" s="19"/>
      <c r="F169" s="11"/>
      <c r="G169" s="19"/>
      <c r="H169" s="11"/>
      <c r="I169" s="19"/>
      <c r="J169" s="19"/>
      <c r="K169" s="11"/>
      <c r="S169" s="24"/>
      <c r="T169" s="3"/>
      <c r="U169" s="2"/>
      <c r="V169" s="5"/>
      <c r="AA169" s="8"/>
      <c r="AB169" s="8"/>
      <c r="AJ169" s="3"/>
      <c r="AK169" s="3"/>
      <c r="AL169" s="3"/>
      <c r="AM169" s="7"/>
      <c r="AO169" s="7"/>
      <c r="AR169" s="3"/>
    </row>
    <row r="170" spans="1:44" ht="10.5" customHeight="1" x14ac:dyDescent="0.25">
      <c r="A170" s="11"/>
      <c r="B170" s="19"/>
      <c r="C170" s="19"/>
      <c r="D170" s="19"/>
      <c r="E170" s="19"/>
      <c r="F170" s="11"/>
      <c r="G170" s="19"/>
      <c r="H170" s="11"/>
      <c r="I170" s="19"/>
      <c r="J170" s="19"/>
      <c r="K170" s="11"/>
      <c r="T170" s="22"/>
      <c r="U170" s="128"/>
      <c r="V170" s="6" t="s">
        <v>43</v>
      </c>
      <c r="W170" s="22"/>
      <c r="X170" s="5"/>
      <c r="Y170" s="4"/>
      <c r="Z170" s="26"/>
      <c r="AA170" s="41"/>
      <c r="AB170" s="41"/>
      <c r="AC170" s="26"/>
      <c r="AD170" s="26"/>
      <c r="AE170" s="26"/>
      <c r="AF170" s="26"/>
      <c r="AH170" s="41"/>
      <c r="AI170" s="22"/>
      <c r="AJ170" s="4"/>
      <c r="AK170" s="3"/>
      <c r="AL170" s="3"/>
      <c r="AR170" s="3"/>
    </row>
    <row r="171" spans="1:44" ht="10.5" customHeight="1" x14ac:dyDescent="0.25">
      <c r="A171" s="11"/>
      <c r="B171" s="19"/>
      <c r="C171" s="19"/>
      <c r="D171" s="19"/>
      <c r="E171" s="19"/>
      <c r="F171" s="11"/>
      <c r="G171" s="19"/>
      <c r="H171" s="11"/>
      <c r="I171" s="19"/>
      <c r="J171" s="19"/>
      <c r="K171" s="11"/>
      <c r="L171" s="19"/>
      <c r="M171" s="20"/>
      <c r="S171" s="24"/>
      <c r="T171" s="22"/>
      <c r="U171" s="128"/>
      <c r="V171" s="5">
        <f>V168</f>
        <v>21873.129999999986</v>
      </c>
      <c r="W171" s="3" t="s">
        <v>37</v>
      </c>
      <c r="X171" s="22"/>
      <c r="Y171" s="4"/>
      <c r="Z171" s="26"/>
      <c r="AA171" s="41"/>
      <c r="AB171" s="41"/>
      <c r="AC171" s="26"/>
      <c r="AD171" s="26"/>
      <c r="AE171" s="26"/>
      <c r="AF171" s="26"/>
      <c r="AG171" s="26"/>
      <c r="AH171" s="41"/>
      <c r="AI171" s="22"/>
      <c r="AJ171" s="4"/>
      <c r="AK171" s="22"/>
      <c r="AL171" s="22"/>
      <c r="AR171" s="3"/>
    </row>
    <row r="172" spans="1:44" s="22" customFormat="1" ht="10.5" customHeight="1" x14ac:dyDescent="0.25">
      <c r="A172" s="11"/>
      <c r="B172" s="19"/>
      <c r="C172" s="19"/>
      <c r="D172" s="19"/>
      <c r="E172" s="19"/>
      <c r="F172" s="11"/>
      <c r="G172" s="19"/>
      <c r="H172" s="11"/>
      <c r="I172" s="19"/>
      <c r="J172" s="19"/>
      <c r="K172" s="11"/>
      <c r="L172" s="19"/>
      <c r="M172" s="20"/>
      <c r="R172" s="123"/>
      <c r="S172" s="10"/>
      <c r="T172" s="82"/>
      <c r="U172" s="128"/>
      <c r="V172" s="26"/>
      <c r="W172" s="27"/>
      <c r="Y172" s="26"/>
      <c r="Z172" s="26"/>
      <c r="AA172" s="41"/>
      <c r="AB172" s="41"/>
      <c r="AC172" s="26"/>
      <c r="AD172" s="26"/>
      <c r="AE172" s="26"/>
      <c r="AF172" s="26"/>
      <c r="AG172" s="26"/>
      <c r="AH172" s="41"/>
      <c r="AJ172" s="4"/>
      <c r="AM172" s="11"/>
      <c r="AN172" s="7"/>
      <c r="AO172" s="11"/>
      <c r="AP172" s="11"/>
      <c r="AQ172" s="3"/>
      <c r="AR172" s="3"/>
    </row>
    <row r="173" spans="1:44" s="22" customFormat="1" ht="10.5" customHeight="1" x14ac:dyDescent="0.25">
      <c r="A173" s="11"/>
      <c r="B173" s="19"/>
      <c r="C173" s="19"/>
      <c r="D173" s="19"/>
      <c r="E173" s="19"/>
      <c r="F173" s="11"/>
      <c r="G173" s="19"/>
      <c r="H173" s="11"/>
      <c r="I173" s="19"/>
      <c r="J173" s="19"/>
      <c r="K173" s="11"/>
      <c r="L173" s="19"/>
      <c r="M173" s="20"/>
      <c r="R173" s="123"/>
      <c r="S173" s="25"/>
      <c r="T173" s="10"/>
      <c r="U173" s="13"/>
      <c r="V173" s="26"/>
      <c r="W173" s="10"/>
      <c r="X173" s="1"/>
      <c r="Y173" s="7"/>
      <c r="Z173" s="7"/>
      <c r="AA173" s="56" t="s">
        <v>69</v>
      </c>
      <c r="AB173" s="56"/>
      <c r="AC173" s="56"/>
      <c r="AD173" s="56"/>
      <c r="AE173" s="56"/>
      <c r="AF173" s="56"/>
      <c r="AG173" s="26"/>
      <c r="AH173" s="3"/>
      <c r="AI173" s="7"/>
      <c r="AJ173" s="7"/>
      <c r="AK173" s="7"/>
      <c r="AL173" s="11"/>
      <c r="AM173" s="11"/>
      <c r="AN173" s="7"/>
      <c r="AO173" s="26"/>
      <c r="AP173" s="11"/>
      <c r="AQ173" s="3"/>
      <c r="AR173" s="3"/>
    </row>
    <row r="174" spans="1:44" s="22" customFormat="1" ht="10.5" customHeight="1" x14ac:dyDescent="0.25">
      <c r="A174" s="11"/>
      <c r="B174" s="19"/>
      <c r="C174" s="19"/>
      <c r="D174" s="19"/>
      <c r="E174" s="19"/>
      <c r="F174" s="11"/>
      <c r="G174" s="19"/>
      <c r="H174" s="11"/>
      <c r="I174" s="19"/>
      <c r="J174" s="19"/>
      <c r="K174" s="11"/>
      <c r="L174" s="19"/>
      <c r="M174" s="20"/>
      <c r="O174" s="15"/>
      <c r="R174" s="123"/>
      <c r="S174" s="10"/>
      <c r="T174" s="10"/>
      <c r="U174" s="13"/>
      <c r="V174" s="5">
        <f>SUM(V171:V173)</f>
        <v>21873.129999999986</v>
      </c>
      <c r="W174" s="27" t="s">
        <v>193</v>
      </c>
      <c r="X174" s="4"/>
      <c r="Y174" s="11"/>
      <c r="AA174" s="56" t="s">
        <v>70</v>
      </c>
      <c r="AB174" s="56"/>
      <c r="AC174" s="1" t="s">
        <v>71</v>
      </c>
      <c r="AD174" s="1"/>
      <c r="AE174" s="1"/>
      <c r="AF174" s="1"/>
      <c r="AG174" s="56"/>
      <c r="AI174" s="27"/>
      <c r="AJ174" s="11"/>
      <c r="AK174" s="11"/>
      <c r="AL174" s="11"/>
      <c r="AM174" s="11"/>
      <c r="AN174" s="7"/>
      <c r="AO174" s="26"/>
      <c r="AP174" s="11"/>
      <c r="AQ174" s="3"/>
      <c r="AR174" s="3"/>
    </row>
    <row r="175" spans="1:44" ht="10.5" customHeight="1" x14ac:dyDescent="0.25">
      <c r="A175" s="11"/>
      <c r="B175" s="19"/>
      <c r="C175" s="19"/>
      <c r="D175" s="19"/>
      <c r="E175" s="19"/>
      <c r="F175" s="11"/>
      <c r="G175" s="19"/>
      <c r="H175" s="11"/>
      <c r="I175" s="19"/>
      <c r="AA175" s="65" t="s">
        <v>72</v>
      </c>
      <c r="AB175" s="65"/>
      <c r="AC175" s="4" t="s">
        <v>73</v>
      </c>
      <c r="AD175" s="4"/>
      <c r="AE175" s="4"/>
      <c r="AF175" s="4"/>
      <c r="AG175" s="1"/>
    </row>
    <row r="176" spans="1:44" ht="10.5" customHeight="1" x14ac:dyDescent="0.25">
      <c r="A176" s="11"/>
      <c r="D176" s="17"/>
      <c r="V176" s="26"/>
      <c r="AG176" s="4"/>
    </row>
    <row r="177" spans="22:41" ht="10.5" customHeight="1" x14ac:dyDescent="0.25">
      <c r="V177" s="3"/>
      <c r="AC177" s="56"/>
      <c r="AD177" s="56"/>
      <c r="AE177" s="56"/>
      <c r="AF177" s="56"/>
      <c r="AH177" s="3"/>
      <c r="AO177" s="26"/>
    </row>
    <row r="178" spans="22:41" ht="12" customHeight="1" x14ac:dyDescent="0.25">
      <c r="V178" s="3"/>
      <c r="W178" s="7"/>
      <c r="X178" s="7"/>
      <c r="Y178" s="7"/>
      <c r="Z178" s="7"/>
      <c r="AA178" s="7"/>
      <c r="AB178" s="7"/>
      <c r="AC178" s="56"/>
      <c r="AD178" s="56"/>
      <c r="AE178" s="56"/>
      <c r="AF178" s="56"/>
      <c r="AG178" s="56"/>
      <c r="AH178" s="3"/>
      <c r="AI178" s="7"/>
      <c r="AJ178" s="7"/>
      <c r="AK178" s="7"/>
      <c r="AO178" s="26"/>
    </row>
    <row r="179" spans="22:41" ht="12" customHeight="1" x14ac:dyDescent="0.25">
      <c r="AC179" s="56"/>
      <c r="AD179" s="56"/>
      <c r="AE179" s="56"/>
      <c r="AF179" s="56"/>
      <c r="AG179" s="56"/>
      <c r="AH179" s="3"/>
      <c r="AO179" s="26"/>
    </row>
    <row r="180" spans="22:41" ht="12" customHeight="1" x14ac:dyDescent="0.25">
      <c r="AC180" s="56"/>
      <c r="AD180" s="56"/>
      <c r="AE180" s="56"/>
      <c r="AF180" s="56"/>
      <c r="AG180" s="56"/>
      <c r="AH180" s="3"/>
      <c r="AO180" s="26"/>
    </row>
    <row r="181" spans="22:41" ht="12" customHeight="1" x14ac:dyDescent="0.25">
      <c r="AC181" s="56"/>
      <c r="AD181" s="56"/>
      <c r="AE181" s="56"/>
      <c r="AF181" s="56"/>
      <c r="AG181" s="56"/>
      <c r="AH181" s="3"/>
      <c r="AO181" s="26"/>
    </row>
    <row r="182" spans="22:41" ht="12" customHeight="1" x14ac:dyDescent="0.25">
      <c r="AC182" s="56"/>
      <c r="AD182" s="56"/>
      <c r="AE182" s="56"/>
      <c r="AF182" s="56"/>
      <c r="AG182" s="56"/>
      <c r="AH182" s="3"/>
      <c r="AO182" s="26"/>
    </row>
    <row r="183" spans="22:41" ht="12" customHeight="1" x14ac:dyDescent="0.25">
      <c r="AC183" s="56"/>
      <c r="AD183" s="56"/>
      <c r="AE183" s="56"/>
      <c r="AF183" s="56"/>
      <c r="AG183" s="56"/>
      <c r="AH183" s="4"/>
      <c r="AO183" s="26"/>
    </row>
    <row r="184" spans="22:41" ht="12" customHeight="1" x14ac:dyDescent="0.25">
      <c r="AG184" s="56"/>
      <c r="AH184" s="5"/>
      <c r="AO184" s="26"/>
    </row>
  </sheetData>
  <pageMargins left="0.70866141732283461" right="0.11811023622047244" top="0.78740157480314965" bottom="0.39370078740157483" header="0.31496062992125984" footer="0.31496062992125984"/>
  <pageSetup paperSize="9" orientation="landscape" horizontalDpi="360" verticalDpi="360" r:id="rId1"/>
  <headerFooter>
    <oddHeader>&amp;C&amp;"Arial,Bold"&amp;12LITTLE MUNDEN PARISH COUNCIL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workbookViewId="0">
      <selection activeCell="C17" sqref="C17"/>
    </sheetView>
  </sheetViews>
  <sheetFormatPr defaultColWidth="9.1796875" defaultRowHeight="11" customHeight="1" x14ac:dyDescent="0.25"/>
  <cols>
    <col min="1" max="1" width="10.1796875" style="105" bestFit="1" customWidth="1"/>
    <col min="2" max="2" width="13" style="106" customWidth="1"/>
    <col min="3" max="3" width="9.81640625" style="105" bestFit="1" customWidth="1"/>
    <col min="4" max="9" width="9.1796875" style="105"/>
    <col min="10" max="10" width="9.1796875" style="105" customWidth="1"/>
    <col min="11" max="16384" width="9.1796875" style="105"/>
  </cols>
  <sheetData>
    <row r="1" spans="1:10" ht="11" customHeight="1" x14ac:dyDescent="0.25">
      <c r="A1" s="105" t="s">
        <v>45</v>
      </c>
      <c r="B1" s="103"/>
      <c r="C1" s="101"/>
      <c r="D1" s="101"/>
      <c r="E1" s="101"/>
      <c r="F1" s="18"/>
      <c r="G1" s="104"/>
      <c r="H1" s="18"/>
      <c r="I1" s="70" t="s">
        <v>164</v>
      </c>
      <c r="J1" s="101"/>
    </row>
    <row r="2" spans="1:10" ht="11" customHeight="1" x14ac:dyDescent="0.25">
      <c r="A2" s="18"/>
      <c r="B2" s="103"/>
      <c r="C2" s="101"/>
      <c r="D2" s="101"/>
      <c r="E2" s="101"/>
      <c r="F2" s="18"/>
      <c r="G2" s="104"/>
      <c r="H2" s="18"/>
      <c r="I2" s="101"/>
      <c r="J2" s="101"/>
    </row>
    <row r="3" spans="1:10" ht="11" customHeight="1" x14ac:dyDescent="0.25">
      <c r="A3" s="105" t="s">
        <v>165</v>
      </c>
      <c r="E3" s="101"/>
      <c r="F3" s="18"/>
      <c r="G3" s="104"/>
      <c r="H3" s="18"/>
      <c r="I3" s="111" t="s">
        <v>98</v>
      </c>
      <c r="J3" s="101"/>
    </row>
    <row r="4" spans="1:10" ht="11" customHeight="1" x14ac:dyDescent="0.25">
      <c r="D4" s="107"/>
      <c r="E4" s="101"/>
      <c r="F4" s="18"/>
      <c r="G4" s="104"/>
      <c r="H4" s="18"/>
      <c r="I4" s="101"/>
    </row>
    <row r="5" spans="1:10" ht="11" customHeight="1" x14ac:dyDescent="0.25">
      <c r="A5" s="105" t="s">
        <v>46</v>
      </c>
      <c r="B5" s="106" t="s">
        <v>47</v>
      </c>
      <c r="C5" s="105" t="s">
        <v>48</v>
      </c>
      <c r="D5" s="107"/>
      <c r="E5" s="101"/>
      <c r="F5" s="105" t="s">
        <v>49</v>
      </c>
      <c r="G5" s="18"/>
      <c r="H5" s="101"/>
      <c r="I5" s="107" t="s">
        <v>16</v>
      </c>
    </row>
    <row r="6" spans="1:10" ht="11" customHeight="1" x14ac:dyDescent="0.25">
      <c r="A6" s="105" t="s">
        <v>50</v>
      </c>
      <c r="B6" s="106" t="s">
        <v>51</v>
      </c>
      <c r="D6" s="107"/>
      <c r="E6" s="101"/>
      <c r="F6" s="101"/>
      <c r="G6" s="18"/>
      <c r="H6" s="101"/>
      <c r="I6" s="107" t="s">
        <v>52</v>
      </c>
    </row>
    <row r="8" spans="1:10" ht="11" customHeight="1" x14ac:dyDescent="0.25">
      <c r="A8" s="108"/>
      <c r="B8" s="109"/>
      <c r="D8" s="107"/>
      <c r="E8" s="101"/>
      <c r="F8" s="101"/>
      <c r="G8" s="18"/>
      <c r="H8" s="101"/>
      <c r="I8" s="152"/>
    </row>
    <row r="9" spans="1:10" ht="11" customHeight="1" x14ac:dyDescent="0.25">
      <c r="A9" s="108" t="s">
        <v>208</v>
      </c>
      <c r="B9" s="109" t="s">
        <v>206</v>
      </c>
      <c r="C9" s="105" t="s">
        <v>203</v>
      </c>
      <c r="D9" s="30"/>
      <c r="G9" s="18"/>
      <c r="H9" s="101"/>
      <c r="I9" s="64">
        <v>96.05</v>
      </c>
    </row>
    <row r="10" spans="1:10" ht="11" customHeight="1" x14ac:dyDescent="0.25">
      <c r="A10" s="108" t="s">
        <v>207</v>
      </c>
      <c r="B10" s="110">
        <v>727255821</v>
      </c>
      <c r="C10" s="105" t="s">
        <v>294</v>
      </c>
      <c r="D10" s="30"/>
      <c r="G10" s="18"/>
      <c r="H10" s="101"/>
      <c r="I10" s="64">
        <v>63.17</v>
      </c>
    </row>
    <row r="11" spans="1:10" ht="11" customHeight="1" x14ac:dyDescent="0.25">
      <c r="A11" s="108" t="s">
        <v>292</v>
      </c>
      <c r="B11" s="109" t="s">
        <v>293</v>
      </c>
      <c r="C11" s="105" t="s">
        <v>296</v>
      </c>
      <c r="D11" s="30"/>
      <c r="G11" s="18"/>
      <c r="H11" s="101"/>
      <c r="I11" s="64">
        <v>30.6</v>
      </c>
    </row>
    <row r="12" spans="1:10" ht="11" customHeight="1" x14ac:dyDescent="0.25">
      <c r="A12" s="108" t="s">
        <v>223</v>
      </c>
      <c r="B12" s="109" t="s">
        <v>224</v>
      </c>
      <c r="C12" s="105" t="s">
        <v>225</v>
      </c>
      <c r="D12" s="30"/>
      <c r="G12" s="18"/>
      <c r="H12" s="101"/>
      <c r="I12" s="64">
        <v>65.3</v>
      </c>
    </row>
    <row r="13" spans="1:10" ht="11" customHeight="1" x14ac:dyDescent="0.25">
      <c r="A13" s="108" t="s">
        <v>226</v>
      </c>
      <c r="B13" s="109" t="s">
        <v>224</v>
      </c>
      <c r="C13" s="105" t="s">
        <v>225</v>
      </c>
      <c r="D13" s="30"/>
      <c r="G13" s="18"/>
      <c r="H13" s="101"/>
      <c r="I13" s="64">
        <v>25.2</v>
      </c>
    </row>
    <row r="14" spans="1:10" ht="11" customHeight="1" x14ac:dyDescent="0.25">
      <c r="A14" s="108" t="s">
        <v>230</v>
      </c>
      <c r="B14" s="109" t="s">
        <v>228</v>
      </c>
      <c r="C14" s="105" t="s">
        <v>229</v>
      </c>
      <c r="D14" s="30"/>
      <c r="G14" s="18"/>
      <c r="H14" s="101"/>
      <c r="I14" s="64">
        <v>45.6</v>
      </c>
    </row>
    <row r="15" spans="1:10" ht="11" customHeight="1" x14ac:dyDescent="0.25">
      <c r="A15" s="108" t="s">
        <v>219</v>
      </c>
      <c r="B15" s="109" t="s">
        <v>231</v>
      </c>
      <c r="C15" s="105" t="s">
        <v>232</v>
      </c>
      <c r="D15" s="30"/>
      <c r="G15" s="18"/>
      <c r="H15" s="101"/>
      <c r="I15" s="64">
        <v>370</v>
      </c>
    </row>
    <row r="16" spans="1:10" ht="11" customHeight="1" x14ac:dyDescent="0.25">
      <c r="A16" s="108" t="s">
        <v>202</v>
      </c>
      <c r="B16" s="109" t="s">
        <v>201</v>
      </c>
      <c r="C16" s="105" t="s">
        <v>144</v>
      </c>
      <c r="D16" s="30"/>
      <c r="G16" s="18"/>
      <c r="H16" s="101"/>
      <c r="I16" s="64">
        <v>9.1999999999999993</v>
      </c>
    </row>
    <row r="17" spans="1:9" ht="11" customHeight="1" x14ac:dyDescent="0.25">
      <c r="A17" s="108" t="s">
        <v>205</v>
      </c>
      <c r="B17" s="109" t="s">
        <v>201</v>
      </c>
      <c r="C17" s="105" t="s">
        <v>204</v>
      </c>
      <c r="D17" s="30"/>
      <c r="G17" s="18"/>
      <c r="H17" s="101"/>
      <c r="I17" s="64">
        <v>33</v>
      </c>
    </row>
    <row r="18" spans="1:9" ht="11" customHeight="1" x14ac:dyDescent="0.25">
      <c r="A18" s="108" t="s">
        <v>219</v>
      </c>
      <c r="B18" s="109" t="s">
        <v>220</v>
      </c>
      <c r="C18" s="105" t="s">
        <v>221</v>
      </c>
      <c r="D18" s="30"/>
      <c r="G18" s="18"/>
      <c r="H18" s="101"/>
      <c r="I18" s="64">
        <v>100.9</v>
      </c>
    </row>
    <row r="19" spans="1:9" ht="11" customHeight="1" x14ac:dyDescent="0.25">
      <c r="A19" s="108" t="s">
        <v>193</v>
      </c>
      <c r="B19" s="109" t="s">
        <v>238</v>
      </c>
      <c r="C19" s="105" t="s">
        <v>237</v>
      </c>
      <c r="D19" s="30"/>
      <c r="G19" s="18"/>
      <c r="H19" s="101"/>
      <c r="I19" s="64">
        <v>18.829999999999998</v>
      </c>
    </row>
    <row r="20" spans="1:9" ht="11" customHeight="1" x14ac:dyDescent="0.2">
      <c r="A20" s="108" t="s">
        <v>291</v>
      </c>
      <c r="B20" s="109" t="s">
        <v>240</v>
      </c>
      <c r="C20" s="105" t="s">
        <v>239</v>
      </c>
      <c r="D20" s="144"/>
      <c r="G20" s="18"/>
      <c r="H20" s="101"/>
      <c r="I20" s="64">
        <v>26.67</v>
      </c>
    </row>
    <row r="21" spans="1:9" ht="11" customHeight="1" x14ac:dyDescent="0.25">
      <c r="A21" s="108" t="s">
        <v>241</v>
      </c>
      <c r="B21" s="109" t="s">
        <v>242</v>
      </c>
      <c r="C21" s="105" t="s">
        <v>243</v>
      </c>
      <c r="D21" s="30"/>
      <c r="G21" s="18"/>
      <c r="H21" s="101"/>
      <c r="I21" s="64">
        <v>3.99</v>
      </c>
    </row>
    <row r="22" spans="1:9" ht="11" customHeight="1" x14ac:dyDescent="0.25">
      <c r="A22" s="108" t="s">
        <v>297</v>
      </c>
      <c r="B22" s="109" t="s">
        <v>238</v>
      </c>
      <c r="C22" s="105" t="s">
        <v>298</v>
      </c>
      <c r="D22" s="30"/>
      <c r="G22" s="18"/>
      <c r="H22" s="101"/>
      <c r="I22" s="64">
        <v>1.83</v>
      </c>
    </row>
    <row r="23" spans="1:9" ht="11" customHeight="1" x14ac:dyDescent="0.25">
      <c r="A23" s="108"/>
      <c r="B23" s="109"/>
      <c r="D23" s="30"/>
      <c r="G23" s="18"/>
      <c r="H23" s="101"/>
      <c r="I23" s="64"/>
    </row>
    <row r="24" spans="1:9" ht="11" customHeight="1" x14ac:dyDescent="0.25">
      <c r="A24" s="108"/>
      <c r="B24" s="109"/>
      <c r="D24" s="30"/>
      <c r="G24" s="18"/>
      <c r="H24" s="101"/>
      <c r="I24" s="153">
        <f>SUM(I8:I23)</f>
        <v>890.34000000000015</v>
      </c>
    </row>
    <row r="25" spans="1:9" ht="11" customHeight="1" x14ac:dyDescent="0.25">
      <c r="A25" s="108"/>
      <c r="B25" s="109"/>
      <c r="D25" s="30"/>
      <c r="G25" s="18"/>
      <c r="H25" s="101"/>
      <c r="I25" s="30"/>
    </row>
    <row r="27" spans="1:9" ht="17" customHeight="1" x14ac:dyDescent="0.25"/>
  </sheetData>
  <sortState xmlns:xlrd2="http://schemas.microsoft.com/office/spreadsheetml/2017/richdata2" ref="A9:I21">
    <sortCondition ref="A9:A21"/>
  </sortState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B433E-406F-4EBC-810B-AA9771EC177A}">
  <dimension ref="A1:AO185"/>
  <sheetViews>
    <sheetView workbookViewId="0">
      <selection activeCell="K41" sqref="K41"/>
    </sheetView>
  </sheetViews>
  <sheetFormatPr defaultColWidth="10" defaultRowHeight="12" customHeight="1" x14ac:dyDescent="0.25"/>
  <cols>
    <col min="1" max="1" width="22.90625" style="9" customWidth="1"/>
    <col min="2" max="2" width="12.54296875" style="11" customWidth="1"/>
    <col min="3" max="3" width="9.1796875" style="11" customWidth="1"/>
    <col min="4" max="4" width="1" style="9" customWidth="1"/>
    <col min="5" max="5" width="9.1796875" style="9" customWidth="1"/>
    <col min="6" max="6" width="1" style="9" customWidth="1"/>
    <col min="7" max="7" width="9.1796875" style="9" customWidth="1"/>
    <col min="8" max="9" width="1.26953125" style="9" customWidth="1"/>
    <col min="10" max="10" width="11" style="9" customWidth="1"/>
    <col min="11" max="11" width="13" style="9" customWidth="1"/>
    <col min="12" max="13" width="9.1796875" style="9" customWidth="1"/>
    <col min="14" max="14" width="1" style="9" customWidth="1"/>
    <col min="15" max="15" width="10" style="9"/>
    <col min="16" max="16" width="9.1796875" style="9" customWidth="1"/>
    <col min="17" max="17" width="9.08984375" style="9" customWidth="1"/>
    <col min="18" max="18" width="3.54296875" style="56" customWidth="1"/>
    <col min="19" max="19" width="7.1796875" style="10" customWidth="1"/>
    <col min="20" max="20" width="7.54296875" style="10" customWidth="1"/>
    <col min="21" max="21" width="1.7265625" style="13" customWidth="1"/>
    <col min="22" max="22" width="7.7265625" style="11" customWidth="1"/>
    <col min="23" max="23" width="7.453125" style="11" customWidth="1"/>
    <col min="24" max="27" width="6.7265625" style="11" customWidth="1"/>
    <col min="28" max="29" width="7.453125" style="11" customWidth="1"/>
    <col min="30" max="31" width="7.26953125" style="11" customWidth="1"/>
    <col min="32" max="32" width="8.26953125" style="11" customWidth="1"/>
    <col min="33" max="33" width="7.26953125" style="11" customWidth="1"/>
    <col min="34" max="34" width="7.36328125" style="11" customWidth="1"/>
    <col min="35" max="35" width="7.26953125" style="7" customWidth="1"/>
    <col min="36" max="36" width="7.7265625" style="11" customWidth="1"/>
    <col min="37" max="37" width="7.26953125" style="11" customWidth="1"/>
    <col min="38" max="38" width="10" style="3"/>
    <col min="39" max="39" width="14" style="11" customWidth="1"/>
    <col min="40" max="16384" width="10" style="11"/>
  </cols>
  <sheetData>
    <row r="1" spans="1:38" ht="12" customHeight="1" x14ac:dyDescent="0.25">
      <c r="H1" s="100" t="s">
        <v>45</v>
      </c>
    </row>
    <row r="3" spans="1:38" ht="12" customHeight="1" x14ac:dyDescent="0.25">
      <c r="H3" s="100"/>
      <c r="M3" s="11"/>
      <c r="N3" s="32"/>
      <c r="O3" s="32"/>
      <c r="P3" s="29"/>
      <c r="Q3" s="29"/>
    </row>
    <row r="4" spans="1:38" ht="12" customHeight="1" x14ac:dyDescent="0.25">
      <c r="A4" s="3"/>
      <c r="B4" s="32" t="s">
        <v>0</v>
      </c>
      <c r="C4" s="32"/>
      <c r="D4" s="32"/>
      <c r="E4" s="32"/>
      <c r="F4" s="32"/>
      <c r="G4" s="32"/>
      <c r="H4" s="33"/>
      <c r="I4" s="32"/>
      <c r="J4" s="32"/>
      <c r="K4" s="32"/>
      <c r="M4" s="32" t="s">
        <v>1</v>
      </c>
      <c r="N4" s="32"/>
      <c r="O4" s="32"/>
      <c r="P4" s="29"/>
      <c r="Q4" s="29"/>
    </row>
    <row r="5" spans="1:38" ht="12" customHeight="1" x14ac:dyDescent="0.25">
      <c r="A5" s="32"/>
      <c r="B5" s="32"/>
      <c r="C5" s="32"/>
      <c r="D5" s="32"/>
      <c r="E5" s="32"/>
      <c r="F5" s="32"/>
      <c r="G5" s="32"/>
      <c r="H5" s="33"/>
      <c r="I5" s="32"/>
      <c r="J5" s="32"/>
      <c r="K5" s="32"/>
      <c r="M5" s="32"/>
      <c r="N5" s="32"/>
      <c r="O5" s="32"/>
      <c r="P5" s="32"/>
      <c r="Q5" s="32"/>
      <c r="R5" s="71"/>
      <c r="S5" s="12"/>
      <c r="T5" s="13"/>
      <c r="AI5" s="16"/>
      <c r="AK5" s="70"/>
      <c r="AL5" s="7"/>
    </row>
    <row r="6" spans="1:38" ht="12" customHeight="1" x14ac:dyDescent="0.25">
      <c r="A6" s="32"/>
      <c r="B6" s="32"/>
      <c r="C6" s="92"/>
      <c r="D6" s="31"/>
      <c r="E6" s="28" t="s">
        <v>44</v>
      </c>
      <c r="F6" s="32"/>
      <c r="G6" s="28" t="s">
        <v>44</v>
      </c>
      <c r="H6" s="33"/>
      <c r="I6" s="32"/>
      <c r="J6" s="32"/>
      <c r="K6" s="32"/>
      <c r="M6" s="32"/>
      <c r="O6" s="32"/>
      <c r="P6" s="32"/>
      <c r="Q6" s="32"/>
      <c r="R6" s="71"/>
      <c r="S6" s="1"/>
      <c r="T6" s="13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3"/>
      <c r="AJ6" s="4"/>
      <c r="AK6" s="4"/>
      <c r="AL6" s="7"/>
    </row>
    <row r="7" spans="1:38" ht="12" customHeight="1" x14ac:dyDescent="0.25">
      <c r="A7" s="32"/>
      <c r="B7" s="32"/>
      <c r="C7" s="92"/>
      <c r="D7" s="31"/>
      <c r="E7" s="28" t="s">
        <v>78</v>
      </c>
      <c r="F7" s="28"/>
      <c r="G7" s="28" t="s">
        <v>75</v>
      </c>
      <c r="H7" s="33"/>
      <c r="I7" s="32"/>
      <c r="J7" s="32"/>
      <c r="K7" s="32"/>
      <c r="M7" s="34" t="s">
        <v>108</v>
      </c>
      <c r="P7" s="34" t="s">
        <v>74</v>
      </c>
      <c r="Q7" s="34"/>
      <c r="R7" s="71"/>
      <c r="S7" s="13"/>
      <c r="T7" s="13"/>
      <c r="V7" s="13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3"/>
      <c r="AJ7" s="4"/>
      <c r="AK7" s="4"/>
      <c r="AL7" s="7"/>
    </row>
    <row r="8" spans="1:38" s="4" customFormat="1" ht="12" customHeight="1" x14ac:dyDescent="0.25">
      <c r="A8" s="32" t="s">
        <v>17</v>
      </c>
      <c r="B8" s="18"/>
      <c r="C8" s="92"/>
      <c r="D8" s="35"/>
      <c r="E8" s="28"/>
      <c r="F8" s="18"/>
      <c r="G8" s="28"/>
      <c r="H8" s="36"/>
      <c r="I8" s="18"/>
      <c r="J8" s="32" t="s">
        <v>18</v>
      </c>
      <c r="K8" s="18"/>
      <c r="L8" s="18"/>
      <c r="M8" s="30"/>
      <c r="N8" s="18"/>
      <c r="O8" s="18"/>
      <c r="P8" s="30"/>
      <c r="Q8" s="30"/>
      <c r="R8" s="119"/>
      <c r="S8" s="13"/>
      <c r="T8" s="13"/>
      <c r="U8" s="13"/>
      <c r="V8" s="13"/>
      <c r="W8" s="13"/>
      <c r="X8" s="13"/>
      <c r="Y8" s="13"/>
      <c r="Z8" s="13"/>
      <c r="AA8" s="13"/>
      <c r="AB8" s="56"/>
      <c r="AC8" s="13"/>
      <c r="AD8" s="13"/>
      <c r="AE8" s="13"/>
      <c r="AF8" s="13"/>
      <c r="AG8" s="13"/>
      <c r="AH8" s="13"/>
      <c r="AI8" s="2"/>
      <c r="AJ8" s="13"/>
      <c r="AK8" s="13"/>
      <c r="AL8" s="3"/>
    </row>
    <row r="9" spans="1:38" s="4" customFormat="1" ht="12" customHeight="1" x14ac:dyDescent="0.25">
      <c r="A9" s="30" t="s">
        <v>7</v>
      </c>
      <c r="B9" s="18"/>
      <c r="C9" s="93"/>
      <c r="D9" s="37"/>
      <c r="E9" s="42">
        <v>11430</v>
      </c>
      <c r="F9" s="42"/>
      <c r="G9" s="42">
        <v>9430</v>
      </c>
      <c r="H9" s="72"/>
      <c r="I9" s="45"/>
      <c r="J9" s="45" t="s">
        <v>25</v>
      </c>
      <c r="K9" s="45"/>
      <c r="M9" s="42">
        <v>11480.919999999991</v>
      </c>
      <c r="N9" s="42"/>
      <c r="P9" s="42">
        <v>5167.6099999999897</v>
      </c>
      <c r="Q9" s="42"/>
      <c r="R9" s="65"/>
      <c r="S9" s="13"/>
      <c r="T9" s="13"/>
      <c r="U9" s="13"/>
      <c r="V9" s="2"/>
      <c r="W9" s="2"/>
      <c r="X9" s="2"/>
      <c r="Y9" s="2"/>
      <c r="Z9" s="2"/>
      <c r="AA9" s="2"/>
      <c r="AB9" s="2"/>
      <c r="AC9" s="2"/>
      <c r="AD9" s="2"/>
      <c r="AE9" s="13"/>
      <c r="AF9" s="13"/>
      <c r="AG9" s="2"/>
      <c r="AH9" s="2"/>
      <c r="AI9" s="2"/>
      <c r="AL9" s="3"/>
    </row>
    <row r="10" spans="1:38" s="4" customFormat="1" ht="12" customHeight="1" x14ac:dyDescent="0.25">
      <c r="A10" s="18" t="s">
        <v>111</v>
      </c>
      <c r="C10" s="94"/>
      <c r="E10" s="45">
        <v>6200</v>
      </c>
      <c r="G10" s="45">
        <v>0</v>
      </c>
      <c r="H10" s="72"/>
      <c r="I10" s="45"/>
      <c r="J10" s="45" t="s">
        <v>65</v>
      </c>
      <c r="K10" s="45"/>
      <c r="L10" s="45"/>
      <c r="M10" s="45"/>
      <c r="N10" s="45"/>
      <c r="O10" s="45"/>
      <c r="P10" s="45"/>
      <c r="Q10" s="45"/>
      <c r="R10" s="120"/>
      <c r="S10" s="14"/>
      <c r="T10" s="13"/>
      <c r="U10" s="13"/>
      <c r="V10" s="29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spans="1:38" s="4" customFormat="1" ht="12" customHeight="1" x14ac:dyDescent="0.25">
      <c r="A11" s="18" t="s">
        <v>77</v>
      </c>
      <c r="C11" s="133"/>
      <c r="E11" s="45">
        <v>0</v>
      </c>
      <c r="G11" s="45">
        <v>1800</v>
      </c>
      <c r="H11" s="72"/>
      <c r="I11" s="45"/>
      <c r="J11" s="45" t="s">
        <v>66</v>
      </c>
      <c r="K11" s="45"/>
      <c r="L11" s="42">
        <v>1269.8100000000002</v>
      </c>
      <c r="M11" s="45"/>
      <c r="N11" s="45"/>
      <c r="O11" s="42">
        <v>1724.06</v>
      </c>
      <c r="P11" s="45"/>
      <c r="Q11" s="45"/>
      <c r="R11" s="120"/>
      <c r="S11" s="14"/>
      <c r="T11" s="13"/>
      <c r="U11" s="13"/>
      <c r="V11" s="29"/>
      <c r="W11" s="3"/>
      <c r="X11" s="3"/>
      <c r="Y11" s="3"/>
      <c r="Z11" s="3"/>
      <c r="AA11" s="3"/>
      <c r="AB11" s="3"/>
      <c r="AC11" s="65"/>
      <c r="AD11" s="3"/>
      <c r="AE11" s="3"/>
      <c r="AF11" s="3"/>
      <c r="AG11" s="3"/>
      <c r="AH11" s="3"/>
      <c r="AI11" s="3"/>
      <c r="AJ11" s="3"/>
      <c r="AK11" s="3"/>
      <c r="AL11" s="3"/>
    </row>
    <row r="12" spans="1:38" s="4" customFormat="1" ht="12" customHeight="1" x14ac:dyDescent="0.25">
      <c r="A12" s="30" t="s">
        <v>24</v>
      </c>
      <c r="B12" s="18"/>
      <c r="C12" s="94"/>
      <c r="D12" s="38"/>
      <c r="E12" s="45">
        <v>748</v>
      </c>
      <c r="F12" s="45"/>
      <c r="G12" s="45">
        <v>565.94000000000005</v>
      </c>
      <c r="H12" s="72"/>
      <c r="I12" s="45"/>
      <c r="J12" s="18" t="s">
        <v>131</v>
      </c>
      <c r="L12" s="45">
        <v>485</v>
      </c>
      <c r="Q12" s="45"/>
      <c r="R12" s="120"/>
      <c r="S12" s="14"/>
      <c r="T12" s="13"/>
      <c r="U12" s="13"/>
      <c r="V12" s="29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</row>
    <row r="13" spans="1:38" s="4" customFormat="1" ht="12" customHeight="1" x14ac:dyDescent="0.25">
      <c r="A13" s="18" t="s">
        <v>113</v>
      </c>
      <c r="B13" s="18"/>
      <c r="C13" s="94"/>
      <c r="D13" s="38"/>
      <c r="E13" s="45">
        <v>1090</v>
      </c>
      <c r="F13" s="45"/>
      <c r="G13" s="45">
        <v>0</v>
      </c>
      <c r="H13" s="72"/>
      <c r="I13" s="45"/>
      <c r="J13" s="45" t="s">
        <v>130</v>
      </c>
      <c r="K13" s="45"/>
      <c r="L13" s="45">
        <v>150</v>
      </c>
      <c r="M13" s="45"/>
      <c r="N13" s="45"/>
      <c r="O13" s="45">
        <v>1050</v>
      </c>
      <c r="P13" s="45"/>
      <c r="Q13" s="90"/>
      <c r="R13" s="120"/>
      <c r="S13" s="14"/>
      <c r="T13" s="13"/>
      <c r="U13" s="13"/>
      <c r="V13" s="29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  <row r="14" spans="1:38" s="4" customFormat="1" ht="12" customHeight="1" x14ac:dyDescent="0.25">
      <c r="A14" s="18"/>
      <c r="B14" s="18"/>
      <c r="C14" s="93"/>
      <c r="D14" s="37"/>
      <c r="E14" s="43">
        <v>19468</v>
      </c>
      <c r="F14" s="42"/>
      <c r="G14" s="43">
        <v>11795.94</v>
      </c>
      <c r="H14" s="72"/>
      <c r="I14" s="45"/>
      <c r="J14" s="45" t="s">
        <v>79</v>
      </c>
      <c r="K14" s="45"/>
      <c r="L14" s="73">
        <v>909.14</v>
      </c>
      <c r="M14" s="90">
        <v>2813.9500000000003</v>
      </c>
      <c r="N14" s="42"/>
      <c r="O14" s="115">
        <v>903.53</v>
      </c>
      <c r="P14" s="90">
        <v>3677.59</v>
      </c>
      <c r="Q14" s="101"/>
      <c r="R14" s="121"/>
      <c r="S14" s="14"/>
      <c r="T14" s="13"/>
      <c r="U14" s="13"/>
      <c r="V14" s="29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</row>
    <row r="15" spans="1:38" s="4" customFormat="1" ht="12" customHeight="1" x14ac:dyDescent="0.25">
      <c r="C15" s="94"/>
      <c r="E15" s="45"/>
      <c r="F15" s="45"/>
      <c r="G15" s="45"/>
      <c r="H15" s="72"/>
      <c r="I15" s="45"/>
      <c r="J15" s="45"/>
      <c r="K15" s="45"/>
      <c r="L15" s="45"/>
      <c r="M15" s="129"/>
      <c r="N15" s="45"/>
      <c r="O15" s="45"/>
      <c r="P15" s="129"/>
      <c r="Q15" s="101"/>
      <c r="R15" s="120"/>
      <c r="S15" s="14"/>
      <c r="T15" s="13"/>
      <c r="U15" s="13"/>
      <c r="V15" s="29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65"/>
      <c r="AI15" s="3"/>
      <c r="AJ15" s="3"/>
      <c r="AK15" s="3"/>
      <c r="AL15" s="3"/>
    </row>
    <row r="16" spans="1:38" s="4" customFormat="1" ht="12" customHeight="1" x14ac:dyDescent="0.25">
      <c r="A16" s="39" t="s">
        <v>28</v>
      </c>
      <c r="B16" s="18"/>
      <c r="C16" s="94"/>
      <c r="D16" s="38"/>
      <c r="E16" s="45"/>
      <c r="F16" s="45"/>
      <c r="G16" s="45"/>
      <c r="H16" s="72"/>
      <c r="I16" s="45"/>
      <c r="M16" s="90">
        <v>14294.869999999992</v>
      </c>
      <c r="N16" s="18"/>
      <c r="O16" s="18"/>
      <c r="P16" s="90">
        <v>8845.1999999999898</v>
      </c>
      <c r="R16" s="120"/>
      <c r="S16" s="14"/>
      <c r="T16" s="13"/>
      <c r="U16" s="13"/>
      <c r="V16" s="29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</row>
    <row r="17" spans="1:39" s="4" customFormat="1" ht="12" customHeight="1" x14ac:dyDescent="0.25">
      <c r="A17" s="30" t="s">
        <v>29</v>
      </c>
      <c r="B17" s="18"/>
      <c r="C17" s="93"/>
      <c r="D17" s="37"/>
      <c r="E17" s="42">
        <v>2682.7499999999995</v>
      </c>
      <c r="F17" s="42"/>
      <c r="G17" s="42">
        <v>3378.2799999999997</v>
      </c>
      <c r="H17" s="72"/>
      <c r="I17" s="45"/>
      <c r="J17" s="74" t="s">
        <v>26</v>
      </c>
      <c r="K17" s="45"/>
      <c r="L17" s="45"/>
      <c r="M17" s="45"/>
      <c r="N17" s="45"/>
      <c r="O17" s="45"/>
      <c r="P17" s="45"/>
      <c r="Q17" s="45"/>
      <c r="R17" s="120"/>
      <c r="S17" s="14"/>
      <c r="T17" s="13"/>
      <c r="U17" s="13"/>
      <c r="V17" s="29"/>
      <c r="W17" s="3"/>
      <c r="X17" s="3"/>
      <c r="Y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</row>
    <row r="18" spans="1:39" s="4" customFormat="1" ht="12" customHeight="1" x14ac:dyDescent="0.25">
      <c r="A18" s="30" t="s">
        <v>31</v>
      </c>
      <c r="B18" s="18"/>
      <c r="C18" s="94"/>
      <c r="D18" s="38"/>
      <c r="E18" s="45">
        <v>200</v>
      </c>
      <c r="F18" s="45"/>
      <c r="G18" s="45">
        <v>200</v>
      </c>
      <c r="H18" s="72"/>
      <c r="I18" s="45"/>
      <c r="J18" s="45" t="s">
        <v>27</v>
      </c>
      <c r="K18" s="45"/>
      <c r="L18" s="45"/>
      <c r="M18" s="45"/>
      <c r="N18" s="45"/>
      <c r="O18" s="45"/>
      <c r="P18" s="45"/>
      <c r="Q18" s="45"/>
      <c r="R18" s="120"/>
      <c r="S18" s="14"/>
      <c r="T18" s="13"/>
      <c r="U18" s="13"/>
      <c r="V18" s="29"/>
      <c r="W18" s="29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</row>
    <row r="19" spans="1:39" s="4" customFormat="1" ht="12" customHeight="1" x14ac:dyDescent="0.25">
      <c r="A19" s="30" t="s">
        <v>122</v>
      </c>
      <c r="B19" s="18"/>
      <c r="C19" s="94"/>
      <c r="D19" s="38"/>
      <c r="E19" s="45">
        <v>1977.1399999999996</v>
      </c>
      <c r="F19" s="45"/>
      <c r="G19" s="45">
        <v>377.5100000000001</v>
      </c>
      <c r="H19" s="72"/>
      <c r="I19" s="45"/>
      <c r="J19" s="18" t="s">
        <v>96</v>
      </c>
      <c r="K19" s="45"/>
      <c r="L19" s="45">
        <v>1080</v>
      </c>
      <c r="N19" s="45"/>
      <c r="O19" s="45">
        <v>120</v>
      </c>
      <c r="P19" s="45"/>
      <c r="Q19" s="45"/>
      <c r="R19" s="56"/>
      <c r="S19" s="14"/>
      <c r="T19" s="13"/>
      <c r="U19" s="13"/>
      <c r="V19" s="29"/>
      <c r="W19" s="29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</row>
    <row r="20" spans="1:39" s="4" customFormat="1" ht="12" customHeight="1" x14ac:dyDescent="0.25">
      <c r="A20" s="18" t="s">
        <v>41</v>
      </c>
      <c r="B20" s="18"/>
      <c r="C20" s="94"/>
      <c r="D20" s="38"/>
      <c r="E20" s="45">
        <v>3822</v>
      </c>
      <c r="F20" s="45"/>
      <c r="G20" s="45">
        <v>3822</v>
      </c>
      <c r="H20" s="72"/>
      <c r="I20" s="75"/>
      <c r="J20" s="18" t="s">
        <v>132</v>
      </c>
      <c r="K20" s="45"/>
      <c r="L20" s="45">
        <v>2200</v>
      </c>
      <c r="Q20" s="45"/>
      <c r="R20" s="56"/>
      <c r="S20" s="14"/>
      <c r="T20" s="13"/>
      <c r="U20" s="13"/>
      <c r="V20" s="29"/>
      <c r="W20" s="29"/>
      <c r="X20" s="3"/>
      <c r="Y20" s="3"/>
      <c r="Z20" s="3"/>
      <c r="AA20" s="3"/>
      <c r="AB20" s="3"/>
      <c r="AC20" s="65"/>
      <c r="AD20" s="3"/>
      <c r="AE20" s="3"/>
      <c r="AF20" s="3"/>
      <c r="AG20" s="3"/>
      <c r="AH20" s="3"/>
      <c r="AI20" s="3"/>
      <c r="AJ20" s="3"/>
      <c r="AK20" s="3"/>
      <c r="AL20" s="3"/>
    </row>
    <row r="21" spans="1:39" s="4" customFormat="1" ht="12" customHeight="1" x14ac:dyDescent="0.25">
      <c r="A21" s="18" t="s">
        <v>117</v>
      </c>
      <c r="B21" s="96"/>
      <c r="C21" s="94"/>
      <c r="D21" s="38"/>
      <c r="E21" s="45">
        <v>1901.21</v>
      </c>
      <c r="F21" s="45"/>
      <c r="G21" s="90">
        <v>1187.8600000000001</v>
      </c>
      <c r="H21" s="72"/>
      <c r="I21" s="75"/>
      <c r="J21" s="18" t="s">
        <v>97</v>
      </c>
      <c r="L21" s="73"/>
      <c r="M21" s="45">
        <v>3280</v>
      </c>
      <c r="O21" s="73">
        <v>400</v>
      </c>
      <c r="P21" s="45">
        <v>520</v>
      </c>
      <c r="R21" s="120"/>
      <c r="S21" s="14"/>
      <c r="T21" s="13"/>
      <c r="U21" s="13"/>
      <c r="V21" s="29"/>
      <c r="W21" s="29"/>
      <c r="X21" s="3"/>
      <c r="Y21" s="3"/>
      <c r="Z21" s="3"/>
      <c r="AA21" s="3"/>
      <c r="AB21" s="3"/>
      <c r="AC21" s="65"/>
      <c r="AD21" s="3"/>
      <c r="AE21" s="3"/>
      <c r="AF21" s="3"/>
      <c r="AG21" s="3"/>
      <c r="AH21" s="3"/>
      <c r="AI21" s="3"/>
      <c r="AJ21" s="3"/>
      <c r="AK21" s="3"/>
      <c r="AL21" s="3"/>
    </row>
    <row r="22" spans="1:39" s="4" customFormat="1" ht="12" customHeight="1" x14ac:dyDescent="0.25">
      <c r="A22" s="18" t="s">
        <v>129</v>
      </c>
      <c r="C22" s="94"/>
      <c r="E22" s="45">
        <v>2800</v>
      </c>
      <c r="F22" s="45"/>
      <c r="G22" s="45">
        <v>490.98</v>
      </c>
      <c r="H22" s="72"/>
      <c r="I22" s="45"/>
      <c r="Q22" s="42"/>
      <c r="R22" s="56"/>
      <c r="S22" s="14"/>
      <c r="T22" s="13"/>
      <c r="U22" s="13"/>
      <c r="V22" s="29"/>
      <c r="W22" s="29"/>
      <c r="X22" s="3"/>
      <c r="Y22" s="3"/>
      <c r="Z22" s="3"/>
      <c r="AA22" s="3"/>
      <c r="AB22" s="3"/>
      <c r="AC22" s="65"/>
      <c r="AD22" s="3"/>
      <c r="AE22" s="3"/>
      <c r="AF22" s="3"/>
      <c r="AG22" s="3"/>
      <c r="AH22" s="3"/>
      <c r="AI22" s="3"/>
      <c r="AJ22" s="3"/>
      <c r="AK22" s="3"/>
      <c r="AL22" s="3"/>
    </row>
    <row r="23" spans="1:39" s="4" customFormat="1" ht="12" customHeight="1" x14ac:dyDescent="0.25">
      <c r="A23" s="18" t="s">
        <v>32</v>
      </c>
      <c r="B23" s="18"/>
      <c r="C23" s="94"/>
      <c r="D23" s="38"/>
      <c r="E23" s="45">
        <v>434.01000000000005</v>
      </c>
      <c r="F23" s="45"/>
      <c r="G23" s="45">
        <v>372.82</v>
      </c>
      <c r="H23" s="72"/>
      <c r="I23" s="45"/>
      <c r="J23" s="45"/>
      <c r="K23" s="45"/>
      <c r="L23" s="45"/>
      <c r="M23" s="43">
        <v>11014.869999999992</v>
      </c>
      <c r="N23" s="42"/>
      <c r="O23" s="42"/>
      <c r="P23" s="43">
        <v>8325.1999999999898</v>
      </c>
      <c r="Q23" s="45"/>
      <c r="R23" s="121"/>
      <c r="S23" s="14"/>
      <c r="T23" s="13"/>
      <c r="U23" s="13"/>
      <c r="V23" s="29"/>
      <c r="W23" s="29"/>
      <c r="X23" s="3"/>
      <c r="Y23" s="3"/>
      <c r="Z23" s="3"/>
      <c r="AA23" s="3"/>
      <c r="AB23" s="3"/>
      <c r="AC23" s="65"/>
      <c r="AD23" s="3"/>
      <c r="AE23" s="3"/>
      <c r="AF23" s="3"/>
      <c r="AG23" s="3"/>
      <c r="AH23" s="3"/>
      <c r="AI23" s="3"/>
      <c r="AJ23" s="3"/>
      <c r="AK23" s="3"/>
      <c r="AL23" s="3"/>
    </row>
    <row r="24" spans="1:39" s="4" customFormat="1" ht="12" customHeight="1" x14ac:dyDescent="0.25">
      <c r="A24" s="18" t="s">
        <v>64</v>
      </c>
      <c r="B24" s="18"/>
      <c r="C24" s="94"/>
      <c r="D24" s="38"/>
      <c r="E24" s="45">
        <v>514.72</v>
      </c>
      <c r="F24" s="45"/>
      <c r="G24" s="45">
        <v>510.27</v>
      </c>
      <c r="H24" s="72"/>
      <c r="I24" s="45"/>
      <c r="K24" s="45"/>
      <c r="L24" s="45"/>
      <c r="M24" s="45"/>
      <c r="N24" s="45"/>
      <c r="O24" s="45"/>
      <c r="P24" s="45"/>
      <c r="Q24" s="45"/>
      <c r="R24" s="120"/>
      <c r="S24" s="14"/>
      <c r="T24" s="13"/>
      <c r="U24" s="13"/>
      <c r="V24" s="29"/>
      <c r="W24" s="29"/>
      <c r="X24" s="3"/>
      <c r="Y24" s="3"/>
      <c r="Z24" s="3"/>
      <c r="AA24" s="3"/>
      <c r="AB24" s="3"/>
      <c r="AC24" s="65"/>
      <c r="AD24" s="3"/>
      <c r="AE24" s="3"/>
      <c r="AF24" s="3"/>
      <c r="AG24" s="3"/>
      <c r="AH24" s="3"/>
      <c r="AI24" s="3"/>
      <c r="AJ24" s="3"/>
      <c r="AK24" s="3"/>
      <c r="AL24" s="3"/>
      <c r="AM24" s="55"/>
    </row>
    <row r="25" spans="1:39" s="4" customFormat="1" ht="12" customHeight="1" x14ac:dyDescent="0.25">
      <c r="A25" s="18" t="s">
        <v>38</v>
      </c>
      <c r="B25" s="18"/>
      <c r="C25" s="94"/>
      <c r="D25" s="38"/>
      <c r="E25" s="45">
        <v>258</v>
      </c>
      <c r="F25" s="45"/>
      <c r="G25" s="45">
        <v>228</v>
      </c>
      <c r="H25" s="72"/>
      <c r="I25" s="45"/>
      <c r="J25" s="74" t="s">
        <v>30</v>
      </c>
      <c r="K25" s="45"/>
      <c r="L25" s="45"/>
      <c r="M25" s="45"/>
      <c r="N25" s="45"/>
      <c r="O25" s="45"/>
      <c r="P25" s="45"/>
      <c r="Q25" s="42"/>
      <c r="R25" s="120"/>
      <c r="S25" s="14"/>
      <c r="T25" s="13"/>
      <c r="U25" s="13"/>
      <c r="V25" s="29"/>
      <c r="W25" s="29"/>
      <c r="X25" s="3"/>
      <c r="Y25" s="3"/>
      <c r="Z25" s="3"/>
      <c r="AA25" s="3"/>
      <c r="AB25" s="3"/>
      <c r="AC25" s="65"/>
      <c r="AD25" s="3"/>
      <c r="AE25" s="3"/>
      <c r="AF25" s="3"/>
      <c r="AG25" s="3"/>
      <c r="AH25" s="3"/>
      <c r="AI25" s="3"/>
      <c r="AJ25" s="3"/>
      <c r="AK25" s="3"/>
      <c r="AL25" s="3"/>
      <c r="AM25" s="55"/>
    </row>
    <row r="26" spans="1:39" s="4" customFormat="1" ht="12" customHeight="1" x14ac:dyDescent="0.25">
      <c r="A26" s="18" t="s">
        <v>68</v>
      </c>
      <c r="C26" s="94"/>
      <c r="E26" s="45">
        <v>401</v>
      </c>
      <c r="F26" s="45"/>
      <c r="G26" s="45">
        <v>226</v>
      </c>
      <c r="H26" s="72"/>
      <c r="I26" s="45"/>
      <c r="J26" s="45" t="s">
        <v>109</v>
      </c>
      <c r="K26" s="45"/>
      <c r="L26" s="45"/>
      <c r="M26" s="42">
        <v>8325.2000000000007</v>
      </c>
      <c r="N26" s="42"/>
      <c r="O26" s="42"/>
      <c r="P26" s="42">
        <v>12120.080000000002</v>
      </c>
      <c r="Q26" s="45"/>
      <c r="R26" s="121"/>
      <c r="S26" s="14"/>
      <c r="T26" s="13"/>
      <c r="U26" s="13"/>
      <c r="V26" s="29"/>
      <c r="W26" s="29"/>
      <c r="Z26" s="3"/>
      <c r="AA26" s="3"/>
      <c r="AD26" s="3"/>
      <c r="AE26" s="3"/>
      <c r="AF26" s="3"/>
      <c r="AG26" s="3"/>
      <c r="AH26" s="65"/>
      <c r="AI26" s="3"/>
      <c r="AJ26" s="3"/>
      <c r="AK26" s="3"/>
      <c r="AL26" s="3"/>
      <c r="AM26" s="55"/>
    </row>
    <row r="27" spans="1:39" s="4" customFormat="1" ht="12" customHeight="1" x14ac:dyDescent="0.25">
      <c r="A27" s="18" t="s">
        <v>33</v>
      </c>
      <c r="B27" s="18"/>
      <c r="C27" s="94"/>
      <c r="D27" s="38"/>
      <c r="E27" s="45">
        <v>817.72</v>
      </c>
      <c r="F27" s="45"/>
      <c r="G27" s="45">
        <v>738.7</v>
      </c>
      <c r="H27" s="72"/>
      <c r="I27" s="76"/>
      <c r="J27" s="45" t="s">
        <v>121</v>
      </c>
      <c r="K27" s="45"/>
      <c r="L27" s="45"/>
      <c r="M27" s="45">
        <v>2689.6700000000055</v>
      </c>
      <c r="N27" s="45"/>
      <c r="O27" s="45"/>
      <c r="P27" s="45">
        <v>-3794.880000000001</v>
      </c>
      <c r="Q27" s="45"/>
      <c r="R27" s="120"/>
      <c r="S27" s="14"/>
      <c r="T27" s="13"/>
      <c r="U27" s="13"/>
      <c r="V27" s="29"/>
      <c r="W27" s="29"/>
      <c r="X27" s="3"/>
      <c r="Y27" s="3"/>
      <c r="Z27" s="3"/>
      <c r="AA27" s="3"/>
      <c r="AB27" s="3"/>
      <c r="AC27" s="65"/>
      <c r="AD27" s="3"/>
      <c r="AE27" s="3"/>
      <c r="AF27" s="3"/>
      <c r="AG27" s="3"/>
      <c r="AH27" s="3"/>
      <c r="AI27" s="3"/>
      <c r="AJ27" s="3"/>
      <c r="AK27" s="3"/>
      <c r="AL27" s="3"/>
      <c r="AM27" s="55"/>
    </row>
    <row r="28" spans="1:39" s="4" customFormat="1" ht="12" customHeight="1" x14ac:dyDescent="0.25">
      <c r="A28" s="18" t="s">
        <v>42</v>
      </c>
      <c r="B28" s="18"/>
      <c r="C28" s="94"/>
      <c r="D28" s="38"/>
      <c r="E28" s="45">
        <v>370</v>
      </c>
      <c r="F28" s="45"/>
      <c r="G28" s="45">
        <v>214</v>
      </c>
      <c r="H28" s="72"/>
      <c r="I28" s="45"/>
      <c r="J28" s="45"/>
      <c r="K28" s="45"/>
      <c r="L28" s="45"/>
      <c r="M28" s="45"/>
      <c r="N28" s="45"/>
      <c r="O28" s="45"/>
      <c r="P28" s="45"/>
      <c r="Q28" s="42"/>
      <c r="R28" s="120"/>
      <c r="S28" s="14"/>
      <c r="T28" s="13"/>
      <c r="U28" s="13"/>
      <c r="V28" s="29"/>
      <c r="W28" s="29"/>
      <c r="X28" s="3"/>
      <c r="Y28" s="3"/>
      <c r="Z28" s="3"/>
      <c r="AA28" s="3"/>
      <c r="AB28" s="3"/>
      <c r="AC28" s="65"/>
      <c r="AD28" s="3"/>
      <c r="AE28" s="3"/>
      <c r="AF28" s="3"/>
      <c r="AG28" s="3"/>
      <c r="AH28" s="3"/>
      <c r="AI28" s="3"/>
      <c r="AJ28" s="3"/>
      <c r="AK28" s="3"/>
      <c r="AL28" s="3"/>
      <c r="AM28" s="55"/>
    </row>
    <row r="29" spans="1:39" s="4" customFormat="1" ht="12" customHeight="1" x14ac:dyDescent="0.25">
      <c r="A29" s="30" t="s">
        <v>14</v>
      </c>
      <c r="B29" s="18"/>
      <c r="C29" s="94"/>
      <c r="D29" s="38"/>
      <c r="E29" s="45">
        <v>-5.6100000000000136</v>
      </c>
      <c r="F29" s="45"/>
      <c r="G29" s="45">
        <v>3746.96</v>
      </c>
      <c r="H29" s="72"/>
      <c r="I29" s="45"/>
      <c r="J29" s="45" t="s">
        <v>120</v>
      </c>
      <c r="K29" s="45"/>
      <c r="L29" s="45"/>
      <c r="M29" s="43">
        <v>11014.870000000006</v>
      </c>
      <c r="N29" s="42"/>
      <c r="O29" s="42"/>
      <c r="P29" s="43">
        <v>8325.2000000000007</v>
      </c>
      <c r="Q29" s="45"/>
      <c r="R29" s="121"/>
      <c r="S29" s="14"/>
      <c r="T29" s="13"/>
      <c r="U29" s="13"/>
      <c r="V29" s="29"/>
      <c r="W29" s="29"/>
      <c r="X29" s="3"/>
      <c r="Y29" s="3"/>
      <c r="Z29" s="3"/>
      <c r="AA29" s="3"/>
      <c r="AB29" s="3"/>
      <c r="AC29" s="65"/>
      <c r="AD29" s="3"/>
      <c r="AE29" s="3"/>
      <c r="AF29" s="3"/>
      <c r="AG29" s="3"/>
      <c r="AH29" s="3"/>
      <c r="AI29" s="3"/>
      <c r="AJ29" s="3"/>
      <c r="AK29" s="3"/>
      <c r="AL29" s="3"/>
      <c r="AM29" s="55"/>
    </row>
    <row r="30" spans="1:39" s="4" customFormat="1" ht="12" customHeight="1" x14ac:dyDescent="0.25">
      <c r="A30" s="30" t="s">
        <v>34</v>
      </c>
      <c r="B30" s="18"/>
      <c r="C30" s="94"/>
      <c r="D30" s="38"/>
      <c r="E30" s="45">
        <v>605.38999999999942</v>
      </c>
      <c r="F30" s="45"/>
      <c r="G30" s="45">
        <v>97.440000000000055</v>
      </c>
      <c r="H30" s="72"/>
      <c r="I30" s="45"/>
      <c r="J30" s="97"/>
      <c r="K30" s="45"/>
      <c r="L30" s="45"/>
      <c r="M30" s="45"/>
      <c r="N30" s="45"/>
      <c r="O30" s="45"/>
      <c r="P30" s="45"/>
      <c r="Q30" s="45"/>
      <c r="R30" s="120"/>
      <c r="S30" s="14"/>
      <c r="T30" s="13"/>
      <c r="U30" s="13"/>
      <c r="V30" s="29"/>
      <c r="W30" s="29"/>
      <c r="X30" s="3"/>
      <c r="Y30" s="3"/>
      <c r="Z30" s="3"/>
      <c r="AA30" s="3"/>
      <c r="AC30" s="65"/>
      <c r="AD30" s="3"/>
      <c r="AE30" s="3"/>
      <c r="AF30" s="3"/>
      <c r="AG30" s="3"/>
      <c r="AH30" s="3"/>
      <c r="AI30" s="3"/>
      <c r="AJ30" s="3"/>
      <c r="AK30" s="3"/>
      <c r="AL30" s="3"/>
      <c r="AM30" s="55"/>
    </row>
    <row r="31" spans="1:39" s="4" customFormat="1" ht="12" customHeight="1" x14ac:dyDescent="0.25">
      <c r="A31" s="18"/>
      <c r="B31" s="18"/>
      <c r="C31" s="93"/>
      <c r="D31" s="37"/>
      <c r="E31" s="43">
        <v>16778.329999999994</v>
      </c>
      <c r="F31" s="42"/>
      <c r="G31" s="43">
        <v>15590.820000000002</v>
      </c>
      <c r="H31" s="72"/>
      <c r="I31" s="45"/>
      <c r="J31" s="98"/>
      <c r="K31" s="77"/>
      <c r="L31" s="45"/>
      <c r="M31" s="45"/>
      <c r="N31" s="45"/>
      <c r="O31" s="45"/>
      <c r="P31" s="78"/>
      <c r="Q31" s="78"/>
      <c r="R31" s="120"/>
      <c r="S31" s="14"/>
      <c r="T31" s="13"/>
      <c r="U31" s="13"/>
      <c r="V31" s="29"/>
      <c r="W31" s="3"/>
      <c r="X31" s="3"/>
      <c r="Y31" s="3"/>
      <c r="Z31" s="3"/>
      <c r="AA31" s="3"/>
      <c r="AB31" s="3"/>
      <c r="AC31" s="65"/>
      <c r="AD31" s="3"/>
      <c r="AE31" s="3"/>
      <c r="AF31" s="3"/>
      <c r="AG31" s="3"/>
      <c r="AH31" s="3"/>
      <c r="AI31" s="3"/>
      <c r="AJ31" s="3"/>
      <c r="AK31" s="3"/>
      <c r="AL31" s="3"/>
      <c r="AM31" s="55"/>
    </row>
    <row r="32" spans="1:39" s="4" customFormat="1" ht="12" customHeight="1" x14ac:dyDescent="0.25">
      <c r="A32" s="18"/>
      <c r="B32" s="18"/>
      <c r="C32" s="91"/>
      <c r="D32" s="37"/>
      <c r="E32" s="45"/>
      <c r="F32" s="45"/>
      <c r="G32" s="45"/>
      <c r="H32" s="72"/>
      <c r="I32" s="45"/>
      <c r="J32" s="98"/>
      <c r="K32" s="45"/>
      <c r="L32" s="79"/>
      <c r="M32" s="45"/>
      <c r="N32" s="45"/>
      <c r="O32" s="64"/>
      <c r="P32" s="78"/>
      <c r="Q32" s="78"/>
      <c r="R32" s="122"/>
      <c r="S32" s="14"/>
      <c r="T32" s="13"/>
      <c r="U32" s="13"/>
      <c r="V32" s="29"/>
      <c r="W32" s="3"/>
      <c r="X32" s="3"/>
      <c r="Y32" s="3"/>
      <c r="Z32" s="3"/>
      <c r="AA32" s="3"/>
      <c r="AB32" s="65"/>
      <c r="AC32" s="65"/>
      <c r="AD32" s="3"/>
      <c r="AE32" s="3"/>
      <c r="AF32" s="3"/>
      <c r="AG32" s="3"/>
      <c r="AH32" s="3"/>
      <c r="AI32" s="3"/>
      <c r="AJ32" s="3"/>
      <c r="AK32" s="3"/>
      <c r="AL32" s="3"/>
      <c r="AM32" s="7"/>
    </row>
    <row r="33" spans="1:40" s="4" customFormat="1" ht="12" customHeight="1" x14ac:dyDescent="0.25">
      <c r="A33" s="39" t="s">
        <v>119</v>
      </c>
      <c r="B33" s="18"/>
      <c r="C33" s="93"/>
      <c r="D33" s="37"/>
      <c r="E33" s="44">
        <v>2689.6700000000055</v>
      </c>
      <c r="F33" s="42"/>
      <c r="G33" s="44">
        <v>-3794.880000000001</v>
      </c>
      <c r="H33" s="72"/>
      <c r="I33" s="45"/>
      <c r="J33" s="98"/>
      <c r="K33" s="80"/>
      <c r="L33" s="80"/>
      <c r="M33" s="80"/>
      <c r="N33" s="81"/>
      <c r="O33" s="88"/>
      <c r="P33" s="78"/>
      <c r="Q33" s="78"/>
      <c r="R33" s="122"/>
      <c r="S33" s="14"/>
      <c r="T33" s="13"/>
      <c r="U33" s="13"/>
      <c r="V33" s="29"/>
      <c r="W33" s="3"/>
      <c r="X33" s="3"/>
      <c r="Y33" s="3"/>
      <c r="AA33" s="3"/>
      <c r="AB33" s="3"/>
      <c r="AC33" s="65"/>
      <c r="AD33" s="3"/>
      <c r="AE33" s="3"/>
      <c r="AF33" s="3"/>
      <c r="AG33" s="3"/>
      <c r="AH33" s="3"/>
      <c r="AI33" s="3"/>
      <c r="AJ33" s="3"/>
      <c r="AK33" s="3"/>
      <c r="AL33" s="3"/>
      <c r="AM33" s="7"/>
    </row>
    <row r="34" spans="1:40" s="4" customFormat="1" ht="12" customHeight="1" x14ac:dyDescent="0.25">
      <c r="I34" s="45"/>
      <c r="J34" s="98"/>
      <c r="K34" s="45"/>
      <c r="L34" s="81"/>
      <c r="M34" s="81"/>
      <c r="N34" s="81"/>
      <c r="O34" s="88"/>
      <c r="P34" s="78"/>
      <c r="Q34" s="78"/>
      <c r="R34" s="122"/>
      <c r="S34" s="14"/>
      <c r="T34" s="13"/>
      <c r="U34" s="13"/>
      <c r="V34" s="29"/>
      <c r="W34" s="3"/>
      <c r="X34" s="3"/>
      <c r="Z34" s="3"/>
      <c r="AC34" s="65"/>
      <c r="AD34" s="3"/>
      <c r="AE34" s="3"/>
      <c r="AF34" s="3"/>
      <c r="AG34" s="3"/>
      <c r="AH34" s="3"/>
      <c r="AI34" s="3"/>
      <c r="AJ34" s="3"/>
      <c r="AK34" s="3"/>
      <c r="AL34" s="3"/>
      <c r="AM34" s="7"/>
    </row>
    <row r="35" spans="1:40" s="4" customFormat="1" ht="12" customHeight="1" x14ac:dyDescent="0.25">
      <c r="H35" s="45"/>
      <c r="I35" s="45"/>
      <c r="J35" s="98"/>
      <c r="K35" s="45"/>
      <c r="L35" s="81"/>
      <c r="M35" s="81"/>
      <c r="N35" s="81"/>
      <c r="O35" s="88"/>
      <c r="P35" s="78"/>
      <c r="Q35" s="78"/>
      <c r="R35" s="122"/>
      <c r="S35" s="14"/>
      <c r="T35" s="13"/>
      <c r="U35" s="13"/>
      <c r="V35" s="29"/>
      <c r="W35" s="3"/>
      <c r="X35" s="3"/>
      <c r="Y35" s="3"/>
      <c r="Z35" s="3"/>
      <c r="AA35" s="3"/>
      <c r="AB35" s="65"/>
      <c r="AC35" s="65"/>
      <c r="AD35" s="3"/>
      <c r="AE35" s="3"/>
      <c r="AF35" s="3"/>
      <c r="AG35" s="3"/>
      <c r="AH35" s="3"/>
      <c r="AI35" s="3"/>
      <c r="AJ35" s="3"/>
      <c r="AK35" s="3"/>
      <c r="AL35" s="3"/>
      <c r="AM35" s="55"/>
    </row>
    <row r="36" spans="1:40" s="4" customFormat="1" ht="12" customHeight="1" x14ac:dyDescent="0.25">
      <c r="H36" s="30"/>
      <c r="I36" s="18"/>
      <c r="J36" s="98"/>
      <c r="K36" s="18"/>
      <c r="L36" s="67"/>
      <c r="M36" s="67"/>
      <c r="N36" s="67"/>
      <c r="O36" s="88"/>
      <c r="P36" s="68"/>
      <c r="Q36" s="68"/>
      <c r="R36" s="122"/>
      <c r="S36" s="14"/>
      <c r="T36" s="13"/>
      <c r="U36" s="13"/>
      <c r="V36" s="29"/>
      <c r="W36" s="3"/>
      <c r="X36" s="3"/>
      <c r="Y36" s="3"/>
      <c r="Z36" s="3"/>
      <c r="AA36" s="3"/>
      <c r="AB36" s="65"/>
      <c r="AC36" s="65"/>
      <c r="AD36" s="3"/>
      <c r="AE36" s="3"/>
      <c r="AF36" s="3"/>
      <c r="AG36" s="3"/>
      <c r="AH36" s="3"/>
      <c r="AI36" s="3"/>
      <c r="AJ36" s="3"/>
      <c r="AK36" s="3"/>
      <c r="AL36" s="3"/>
      <c r="AM36" s="55"/>
    </row>
    <row r="37" spans="1:40" s="4" customFormat="1" ht="12" customHeight="1" x14ac:dyDescent="0.25">
      <c r="H37" s="30"/>
      <c r="I37" s="18"/>
      <c r="J37" s="98"/>
      <c r="K37" s="18"/>
      <c r="L37" s="67"/>
      <c r="M37" s="67"/>
      <c r="N37" s="67"/>
      <c r="O37" s="88"/>
      <c r="P37" s="68"/>
      <c r="Q37" s="68"/>
      <c r="R37" s="122"/>
      <c r="S37" s="14"/>
      <c r="T37" s="13"/>
      <c r="U37" s="13"/>
      <c r="V37" s="29"/>
      <c r="W37" s="3"/>
      <c r="X37" s="3"/>
      <c r="Y37" s="3"/>
      <c r="Z37" s="3"/>
      <c r="AA37" s="3"/>
      <c r="AB37" s="65"/>
      <c r="AC37" s="65"/>
      <c r="AD37" s="3"/>
      <c r="AE37" s="3"/>
      <c r="AF37" s="3"/>
      <c r="AG37" s="3"/>
      <c r="AH37" s="3"/>
      <c r="AI37" s="26"/>
      <c r="AJ37" s="3"/>
      <c r="AK37" s="3"/>
      <c r="AL37" s="3"/>
      <c r="AM37" s="7"/>
    </row>
    <row r="38" spans="1:40" s="4" customFormat="1" ht="12" customHeight="1" x14ac:dyDescent="0.25">
      <c r="A38" s="18"/>
      <c r="H38" s="18"/>
      <c r="I38" s="18"/>
      <c r="J38" s="99"/>
      <c r="K38" s="18"/>
      <c r="L38" s="67"/>
      <c r="M38" s="67"/>
      <c r="N38" s="69"/>
      <c r="O38" s="88"/>
      <c r="P38" s="68"/>
      <c r="Q38" s="68"/>
      <c r="R38" s="117"/>
      <c r="S38" s="14"/>
      <c r="T38" s="13"/>
      <c r="U38" s="13"/>
      <c r="V38" s="29"/>
      <c r="W38" s="3"/>
      <c r="X38" s="3"/>
      <c r="Y38" s="3"/>
      <c r="Z38" s="3"/>
      <c r="AA38" s="3"/>
      <c r="AB38" s="65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55"/>
    </row>
    <row r="39" spans="1:40" ht="12" customHeight="1" x14ac:dyDescent="0.25">
      <c r="F39" s="40"/>
      <c r="G39" s="18"/>
      <c r="H39" s="18"/>
      <c r="I39" s="18"/>
      <c r="J39" s="98"/>
      <c r="K39" s="18"/>
      <c r="L39" s="67"/>
      <c r="M39" s="67"/>
      <c r="N39" s="67"/>
      <c r="O39" s="88"/>
      <c r="P39" s="68"/>
      <c r="Q39" s="68"/>
      <c r="R39" s="117"/>
      <c r="S39" s="14"/>
      <c r="T39" s="13"/>
      <c r="V39" s="29"/>
      <c r="W39" s="3"/>
      <c r="X39" s="3"/>
      <c r="Y39" s="3"/>
      <c r="Z39" s="86"/>
      <c r="AA39" s="3"/>
      <c r="AB39" s="65"/>
      <c r="AC39" s="3"/>
      <c r="AD39" s="3"/>
      <c r="AE39" s="3"/>
      <c r="AF39" s="3"/>
      <c r="AG39" s="3"/>
      <c r="AH39" s="3"/>
      <c r="AI39" s="3"/>
      <c r="AJ39" s="3"/>
      <c r="AK39" s="3"/>
      <c r="AM39" s="7"/>
      <c r="AN39" s="4"/>
    </row>
    <row r="40" spans="1:40" ht="12" customHeight="1" x14ac:dyDescent="0.25">
      <c r="F40" s="18"/>
      <c r="G40" s="18"/>
      <c r="H40" s="18"/>
      <c r="I40" s="18"/>
      <c r="J40" s="98"/>
      <c r="K40" s="18"/>
      <c r="L40" s="69"/>
      <c r="M40" s="69"/>
      <c r="N40" s="69"/>
      <c r="O40" s="89"/>
      <c r="P40" s="64"/>
      <c r="Q40" s="64"/>
      <c r="R40" s="117"/>
      <c r="S40" s="14"/>
      <c r="T40" s="13"/>
      <c r="V40" s="29"/>
      <c r="W40" s="3"/>
      <c r="X40" s="3"/>
      <c r="Y40" s="3"/>
      <c r="Z40" s="3"/>
      <c r="AA40" s="3"/>
      <c r="AB40" s="65"/>
      <c r="AC40" s="3"/>
      <c r="AD40" s="3"/>
      <c r="AE40" s="3"/>
      <c r="AF40" s="3"/>
      <c r="AG40" s="27"/>
      <c r="AH40" s="3"/>
      <c r="AI40" s="3"/>
      <c r="AJ40" s="3"/>
      <c r="AK40" s="3"/>
      <c r="AM40" s="7"/>
    </row>
    <row r="41" spans="1:40" ht="12" customHeight="1" x14ac:dyDescent="0.25">
      <c r="R41" s="117"/>
      <c r="S41" s="14"/>
      <c r="T41" s="13"/>
      <c r="V41" s="29"/>
      <c r="W41" s="3"/>
      <c r="X41" s="3"/>
      <c r="Y41" s="3"/>
      <c r="Z41" s="26"/>
      <c r="AC41" s="3"/>
      <c r="AD41" s="3"/>
      <c r="AE41" s="3"/>
      <c r="AF41" s="3"/>
      <c r="AG41" s="3"/>
      <c r="AH41" s="3"/>
      <c r="AI41" s="3"/>
      <c r="AJ41" s="3"/>
      <c r="AK41" s="3"/>
      <c r="AM41" s="7"/>
    </row>
    <row r="42" spans="1:40" ht="12" customHeight="1" x14ac:dyDescent="0.25">
      <c r="B42" s="18"/>
      <c r="F42" s="18"/>
      <c r="G42" s="18"/>
      <c r="H42" s="18"/>
      <c r="I42" s="18"/>
      <c r="K42" s="71"/>
      <c r="L42" s="71"/>
      <c r="M42" s="71"/>
      <c r="N42" s="18"/>
      <c r="O42" s="71"/>
      <c r="P42" s="71"/>
      <c r="Q42" s="71"/>
      <c r="R42" s="23"/>
      <c r="S42" s="14"/>
      <c r="T42" s="13"/>
      <c r="V42" s="29"/>
      <c r="W42" s="3"/>
      <c r="X42" s="3"/>
      <c r="Y42" s="3"/>
      <c r="Z42" s="3"/>
      <c r="AA42" s="3"/>
      <c r="AB42" s="65"/>
      <c r="AC42" s="65"/>
      <c r="AD42" s="3"/>
      <c r="AE42" s="3"/>
      <c r="AF42" s="3"/>
      <c r="AG42" s="3"/>
      <c r="AH42" s="3"/>
      <c r="AI42" s="3"/>
      <c r="AJ42" s="3"/>
      <c r="AK42" s="3"/>
    </row>
    <row r="43" spans="1:40" ht="12" customHeight="1" x14ac:dyDescent="0.25">
      <c r="B43" s="130"/>
      <c r="D43" s="18"/>
      <c r="E43" s="102"/>
      <c r="F43" s="18"/>
      <c r="G43" s="18"/>
      <c r="H43" s="18"/>
      <c r="I43" s="18"/>
      <c r="K43" s="4"/>
      <c r="L43" s="4"/>
      <c r="N43" s="18"/>
      <c r="O43" s="65"/>
      <c r="P43" s="65"/>
      <c r="Q43" s="65"/>
      <c r="S43" s="14"/>
      <c r="T43" s="13"/>
      <c r="V43" s="29"/>
      <c r="W43" s="3"/>
      <c r="X43" s="3"/>
      <c r="Y43" s="3"/>
      <c r="Z43" s="3"/>
      <c r="AA43" s="3"/>
      <c r="AB43" s="65"/>
      <c r="AC43" s="3"/>
      <c r="AD43" s="3"/>
      <c r="AE43" s="3"/>
      <c r="AF43" s="3"/>
      <c r="AG43" s="3"/>
      <c r="AH43" s="3"/>
      <c r="AI43" s="3"/>
      <c r="AJ43" s="3"/>
      <c r="AK43" s="3"/>
    </row>
    <row r="44" spans="1:40" ht="12" customHeight="1" x14ac:dyDescent="0.25">
      <c r="B44" s="130"/>
      <c r="D44" s="18"/>
      <c r="E44" s="101"/>
      <c r="F44" s="18"/>
      <c r="G44" s="18"/>
      <c r="H44" s="18"/>
      <c r="I44" s="18"/>
      <c r="K44" s="4"/>
      <c r="L44" s="3"/>
      <c r="N44" s="18"/>
      <c r="O44" s="3"/>
      <c r="P44" s="3"/>
      <c r="Q44" s="3"/>
      <c r="R44" s="65"/>
      <c r="S44" s="14"/>
      <c r="T44" s="13"/>
      <c r="V44" s="29"/>
      <c r="W44" s="3"/>
      <c r="X44" s="3"/>
      <c r="Y44" s="3"/>
      <c r="Z44" s="3"/>
      <c r="AA44" s="3"/>
      <c r="AB44" s="65"/>
      <c r="AC44" s="3"/>
      <c r="AD44" s="3"/>
      <c r="AE44" s="3"/>
      <c r="AF44" s="3"/>
      <c r="AG44" s="3"/>
      <c r="AH44" s="3"/>
      <c r="AI44" s="3"/>
      <c r="AJ44" s="3"/>
      <c r="AK44" s="3"/>
    </row>
    <row r="45" spans="1:40" ht="10.5" customHeight="1" x14ac:dyDescent="0.25">
      <c r="B45" s="130"/>
      <c r="E45" s="101"/>
      <c r="F45" s="18"/>
      <c r="G45" s="18"/>
      <c r="K45" s="4"/>
      <c r="L45" s="3"/>
      <c r="O45" s="65"/>
      <c r="P45" s="65"/>
      <c r="Q45" s="65"/>
      <c r="R45" s="65"/>
      <c r="S45" s="14"/>
      <c r="T45" s="13"/>
      <c r="V45" s="29"/>
      <c r="W45" s="3"/>
      <c r="X45" s="3"/>
      <c r="Y45" s="3"/>
      <c r="Z45" s="3"/>
      <c r="AA45" s="3"/>
      <c r="AB45" s="3"/>
      <c r="AC45" s="65"/>
      <c r="AD45" s="3"/>
      <c r="AE45" s="3"/>
      <c r="AF45" s="3"/>
      <c r="AG45" s="3"/>
      <c r="AH45" s="3"/>
      <c r="AI45" s="3"/>
      <c r="AJ45" s="3"/>
      <c r="AK45" s="3"/>
    </row>
    <row r="46" spans="1:40" ht="10.5" customHeight="1" x14ac:dyDescent="0.25">
      <c r="B46" s="130"/>
      <c r="D46" s="18"/>
      <c r="E46" s="101"/>
      <c r="F46" s="4"/>
      <c r="G46" s="4"/>
      <c r="H46" s="30"/>
      <c r="I46" s="18"/>
      <c r="L46" s="4"/>
      <c r="N46" s="65"/>
      <c r="O46" s="3"/>
      <c r="R46" s="65"/>
      <c r="S46" s="14"/>
      <c r="T46" s="13"/>
      <c r="V46" s="29"/>
      <c r="W46" s="3"/>
      <c r="X46" s="3"/>
      <c r="Y46" s="3"/>
      <c r="Z46" s="3"/>
      <c r="AA46" s="3"/>
      <c r="AB46" s="3"/>
      <c r="AC46" s="65"/>
      <c r="AD46" s="3"/>
      <c r="AE46" s="3"/>
      <c r="AF46" s="3"/>
      <c r="AG46" s="3"/>
      <c r="AH46" s="3"/>
      <c r="AI46" s="3"/>
      <c r="AJ46" s="3"/>
      <c r="AK46" s="3"/>
    </row>
    <row r="47" spans="1:40" ht="10.5" customHeight="1" x14ac:dyDescent="0.25">
      <c r="B47" s="130"/>
      <c r="C47" s="102"/>
      <c r="D47" s="18"/>
      <c r="H47" s="30"/>
      <c r="I47" s="18"/>
      <c r="L47" s="4"/>
      <c r="N47" s="65"/>
      <c r="O47" s="3"/>
      <c r="P47" s="132"/>
      <c r="Q47" s="4"/>
      <c r="S47" s="14"/>
      <c r="T47" s="13"/>
      <c r="V47" s="29"/>
      <c r="W47" s="3"/>
      <c r="X47" s="3"/>
      <c r="Y47" s="3"/>
      <c r="Z47" s="3"/>
      <c r="AA47" s="3"/>
      <c r="AB47" s="3"/>
      <c r="AC47" s="65"/>
      <c r="AD47" s="3"/>
      <c r="AE47" s="3"/>
      <c r="AF47" s="3"/>
      <c r="AG47" s="3"/>
      <c r="AH47" s="65"/>
      <c r="AI47" s="3"/>
      <c r="AJ47" s="3"/>
      <c r="AK47" s="3"/>
    </row>
    <row r="48" spans="1:40" ht="10.5" customHeight="1" x14ac:dyDescent="0.25">
      <c r="B48" s="18"/>
      <c r="C48" s="101"/>
      <c r="D48" s="101"/>
      <c r="E48" s="101"/>
      <c r="F48" s="15"/>
      <c r="G48" s="11"/>
      <c r="H48" s="30"/>
      <c r="I48" s="18"/>
      <c r="L48" s="4"/>
      <c r="N48" s="65"/>
      <c r="O48" s="3"/>
      <c r="P48" s="4"/>
      <c r="Q48" s="4"/>
      <c r="S48" s="14"/>
      <c r="T48" s="13"/>
      <c r="V48" s="29"/>
      <c r="W48" s="3"/>
      <c r="X48" s="3"/>
      <c r="Y48" s="3"/>
      <c r="Z48" s="3"/>
      <c r="AA48" s="3"/>
      <c r="AB48" s="3"/>
      <c r="AC48" s="65"/>
      <c r="AD48" s="3"/>
      <c r="AE48" s="3"/>
      <c r="AF48" s="3"/>
      <c r="AG48" s="3"/>
      <c r="AH48" s="65"/>
      <c r="AI48" s="3"/>
      <c r="AJ48" s="3"/>
      <c r="AK48" s="3"/>
    </row>
    <row r="49" spans="1:37" ht="10.5" customHeight="1" x14ac:dyDescent="0.25">
      <c r="A49" s="130"/>
      <c r="E49" s="101"/>
      <c r="F49" s="11"/>
      <c r="G49" s="11"/>
      <c r="H49" s="30"/>
      <c r="I49" s="18"/>
      <c r="L49" s="4"/>
      <c r="N49" s="65"/>
      <c r="O49" s="26"/>
      <c r="P49" s="4"/>
      <c r="Q49" s="4"/>
      <c r="S49" s="14"/>
      <c r="T49" s="13"/>
      <c r="V49" s="29"/>
      <c r="W49" s="3"/>
      <c r="X49" s="3"/>
      <c r="Y49" s="3"/>
      <c r="AA49" s="3"/>
      <c r="AC49" s="65"/>
      <c r="AD49" s="3"/>
      <c r="AE49" s="3"/>
      <c r="AF49" s="3"/>
      <c r="AG49" s="3"/>
      <c r="AH49" s="3"/>
      <c r="AI49" s="3"/>
      <c r="AJ49" s="3"/>
      <c r="AK49" s="3"/>
    </row>
    <row r="50" spans="1:37" ht="10.5" customHeight="1" x14ac:dyDescent="0.25">
      <c r="A50" s="95"/>
      <c r="B50" s="18"/>
      <c r="C50" s="4"/>
      <c r="D50" s="18"/>
      <c r="E50" s="102"/>
      <c r="F50" s="11"/>
      <c r="G50" s="11"/>
      <c r="H50" s="30"/>
      <c r="I50" s="18"/>
      <c r="K50" s="4"/>
      <c r="L50" s="4"/>
      <c r="N50" s="65"/>
      <c r="O50" s="65"/>
      <c r="P50" s="65"/>
      <c r="Q50" s="65"/>
      <c r="S50" s="14"/>
      <c r="T50" s="13"/>
      <c r="V50" s="29"/>
      <c r="W50" s="3"/>
      <c r="X50" s="3"/>
      <c r="Y50" s="3"/>
      <c r="AA50" s="3"/>
      <c r="AC50" s="65"/>
      <c r="AD50" s="65"/>
      <c r="AE50" s="3"/>
      <c r="AF50" s="3"/>
      <c r="AG50" s="3"/>
      <c r="AH50" s="3"/>
      <c r="AJ50" s="3"/>
      <c r="AK50" s="3"/>
    </row>
    <row r="51" spans="1:37" ht="10.5" customHeight="1" x14ac:dyDescent="0.25">
      <c r="A51" s="95"/>
      <c r="B51" s="18"/>
      <c r="D51" s="18"/>
      <c r="E51" s="18"/>
      <c r="H51" s="18"/>
      <c r="I51" s="18"/>
      <c r="K51" s="4"/>
      <c r="L51" s="4"/>
      <c r="N51" s="66"/>
      <c r="O51" s="65"/>
      <c r="P51" s="65"/>
      <c r="Q51" s="65"/>
      <c r="R51" s="65"/>
      <c r="S51" s="14"/>
      <c r="T51" s="13"/>
      <c r="V51" s="29"/>
      <c r="W51" s="3"/>
      <c r="X51" s="3"/>
      <c r="Y51" s="3"/>
      <c r="AA51" s="3"/>
      <c r="AC51" s="65"/>
      <c r="AD51" s="3"/>
      <c r="AE51" s="3"/>
      <c r="AF51" s="3"/>
      <c r="AG51" s="3"/>
      <c r="AH51" s="3"/>
      <c r="AI51" s="3"/>
      <c r="AJ51" s="3"/>
      <c r="AK51" s="3"/>
    </row>
    <row r="52" spans="1:37" ht="10.5" customHeight="1" x14ac:dyDescent="0.25">
      <c r="A52" s="18"/>
      <c r="B52" s="18"/>
      <c r="C52" s="18"/>
      <c r="D52" s="18"/>
      <c r="E52" s="18"/>
      <c r="F52" s="11"/>
      <c r="G52" s="11"/>
      <c r="H52" s="18"/>
      <c r="I52" s="18"/>
      <c r="J52" s="4"/>
      <c r="K52" s="4"/>
      <c r="N52" s="65"/>
      <c r="O52" s="66"/>
      <c r="P52" s="66"/>
      <c r="Q52" s="66"/>
      <c r="R52" s="65"/>
      <c r="S52" s="14"/>
      <c r="T52" s="13"/>
      <c r="V52" s="29"/>
      <c r="W52" s="3"/>
      <c r="X52" s="3"/>
      <c r="Y52" s="3"/>
      <c r="AA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1:37" ht="10.5" customHeight="1" x14ac:dyDescent="0.25">
      <c r="A53" s="18"/>
      <c r="B53" s="18"/>
      <c r="C53" s="18"/>
      <c r="D53" s="18"/>
      <c r="E53" s="18"/>
      <c r="F53" s="11"/>
      <c r="G53" s="11"/>
      <c r="H53" s="18"/>
      <c r="I53" s="18"/>
      <c r="N53" s="66"/>
      <c r="R53" s="65"/>
      <c r="S53" s="14"/>
      <c r="T53" s="13"/>
      <c r="V53" s="29"/>
      <c r="W53" s="3"/>
      <c r="X53" s="3"/>
      <c r="Y53" s="3"/>
      <c r="AA53" s="3"/>
      <c r="AC53" s="65"/>
      <c r="AD53" s="3"/>
      <c r="AE53" s="3"/>
      <c r="AF53" s="3"/>
      <c r="AG53" s="3"/>
      <c r="AH53" s="3"/>
      <c r="AI53" s="3"/>
      <c r="AJ53" s="3"/>
      <c r="AK53" s="3"/>
    </row>
    <row r="54" spans="1:37" ht="10.5" customHeight="1" x14ac:dyDescent="0.25">
      <c r="A54" s="18"/>
      <c r="B54" s="18"/>
      <c r="C54" s="18"/>
      <c r="D54" s="18"/>
      <c r="E54" s="18"/>
      <c r="F54" s="11"/>
      <c r="H54" s="18"/>
      <c r="I54" s="18"/>
      <c r="J54" s="18"/>
      <c r="L54" s="13"/>
      <c r="N54" s="65"/>
      <c r="O54" s="65"/>
      <c r="P54" s="65"/>
      <c r="Q54" s="65"/>
      <c r="R54" s="117"/>
      <c r="S54" s="14"/>
      <c r="T54" s="13"/>
      <c r="V54" s="29"/>
      <c r="W54" s="3"/>
      <c r="X54" s="3"/>
      <c r="Y54" s="3"/>
      <c r="AA54" s="65"/>
      <c r="AC54" s="3"/>
      <c r="AD54" s="3"/>
      <c r="AE54" s="3"/>
      <c r="AF54" s="3"/>
      <c r="AG54" s="3"/>
      <c r="AH54" s="3"/>
      <c r="AI54" s="3"/>
      <c r="AJ54" s="3"/>
      <c r="AK54" s="3"/>
    </row>
    <row r="55" spans="1:37" ht="10.5" customHeight="1" x14ac:dyDescent="0.25">
      <c r="A55" s="18"/>
      <c r="B55" s="18"/>
      <c r="C55" s="18"/>
      <c r="D55" s="18"/>
      <c r="E55" s="18"/>
      <c r="H55" s="18"/>
      <c r="I55" s="18"/>
      <c r="J55" s="18"/>
      <c r="L55" s="13"/>
      <c r="N55" s="65"/>
      <c r="O55" s="65"/>
      <c r="P55" s="65"/>
      <c r="Q55" s="65"/>
      <c r="R55" s="117"/>
      <c r="S55" s="14"/>
      <c r="T55" s="13"/>
      <c r="V55" s="29"/>
      <c r="W55" s="3"/>
      <c r="X55" s="3"/>
      <c r="Y55" s="3"/>
      <c r="Z55" s="3"/>
      <c r="AA55" s="3"/>
      <c r="AC55" s="3"/>
      <c r="AD55" s="3"/>
      <c r="AE55" s="3"/>
      <c r="AF55" s="3"/>
      <c r="AG55" s="3"/>
      <c r="AH55" s="3"/>
      <c r="AI55" s="3"/>
      <c r="AJ55" s="3"/>
      <c r="AK55" s="3"/>
    </row>
    <row r="56" spans="1:37" ht="10.5" customHeight="1" x14ac:dyDescent="0.25">
      <c r="A56" s="32"/>
      <c r="H56" s="18"/>
      <c r="I56" s="18"/>
      <c r="J56" s="18"/>
      <c r="L56" s="13"/>
      <c r="N56" s="65"/>
      <c r="O56" s="65"/>
      <c r="P56" s="65"/>
      <c r="Q56" s="65"/>
      <c r="R56" s="117"/>
      <c r="S56" s="14"/>
      <c r="T56" s="13"/>
      <c r="V56" s="29"/>
      <c r="W56" s="3"/>
      <c r="X56" s="3"/>
      <c r="Y56" s="3"/>
      <c r="Z56" s="3"/>
      <c r="AA56" s="3"/>
      <c r="AC56" s="3"/>
      <c r="AD56" s="3"/>
      <c r="AE56" s="3"/>
      <c r="AF56" s="3"/>
      <c r="AH56" s="3"/>
      <c r="AI56" s="3"/>
      <c r="AJ56" s="3"/>
      <c r="AK56" s="3"/>
    </row>
    <row r="57" spans="1:37" ht="10.5" customHeight="1" x14ac:dyDescent="0.25">
      <c r="A57" s="18"/>
      <c r="B57" s="18"/>
      <c r="H57" s="18"/>
      <c r="I57" s="18"/>
      <c r="J57" s="18"/>
      <c r="L57" s="13"/>
      <c r="N57" s="65"/>
      <c r="O57" s="65"/>
      <c r="P57" s="65"/>
      <c r="Q57" s="65"/>
      <c r="R57" s="117"/>
      <c r="S57" s="14"/>
      <c r="T57" s="13"/>
      <c r="V57" s="29"/>
      <c r="W57" s="3"/>
      <c r="X57" s="3"/>
      <c r="Y57" s="3"/>
      <c r="Z57" s="3"/>
      <c r="AA57" s="3"/>
      <c r="AC57" s="3"/>
      <c r="AD57" s="3"/>
      <c r="AE57" s="3"/>
      <c r="AF57" s="3"/>
      <c r="AG57" s="3"/>
      <c r="AH57" s="3"/>
      <c r="AI57" s="3"/>
      <c r="AJ57" s="3"/>
      <c r="AK57" s="3"/>
    </row>
    <row r="58" spans="1:37" ht="10.5" customHeight="1" x14ac:dyDescent="0.25">
      <c r="A58" s="18"/>
      <c r="B58" s="18"/>
      <c r="H58" s="18"/>
      <c r="I58" s="18"/>
      <c r="J58" s="18"/>
      <c r="L58" s="13"/>
      <c r="N58" s="65"/>
      <c r="O58" s="65"/>
      <c r="P58" s="65"/>
      <c r="Q58" s="65"/>
      <c r="R58" s="117"/>
      <c r="S58" s="14"/>
      <c r="T58" s="13"/>
      <c r="V58" s="29"/>
      <c r="W58" s="3"/>
      <c r="X58" s="3"/>
      <c r="Y58" s="3"/>
      <c r="Z58" s="3"/>
      <c r="AA58" s="3"/>
      <c r="AC58" s="3"/>
      <c r="AD58" s="3"/>
      <c r="AE58" s="3"/>
      <c r="AF58" s="3"/>
      <c r="AG58" s="3"/>
      <c r="AH58" s="3"/>
      <c r="AI58" s="3"/>
      <c r="AJ58" s="3"/>
      <c r="AK58" s="3"/>
    </row>
    <row r="59" spans="1:37" ht="10.5" customHeight="1" x14ac:dyDescent="0.25">
      <c r="A59" s="18"/>
      <c r="B59" s="18"/>
      <c r="H59" s="18"/>
      <c r="I59" s="18"/>
      <c r="J59" s="18"/>
      <c r="L59" s="13"/>
      <c r="N59" s="65"/>
      <c r="O59" s="65"/>
      <c r="P59" s="65"/>
      <c r="Q59" s="65"/>
      <c r="R59" s="117"/>
      <c r="S59" s="14"/>
      <c r="T59" s="13"/>
      <c r="V59" s="29"/>
      <c r="W59" s="3"/>
      <c r="X59" s="3"/>
      <c r="Y59" s="3"/>
      <c r="Z59" s="3"/>
      <c r="AA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1:37" ht="10.5" customHeight="1" x14ac:dyDescent="0.25">
      <c r="A60" s="18"/>
      <c r="B60" s="18"/>
      <c r="H60" s="18"/>
      <c r="I60" s="18"/>
      <c r="J60" s="18"/>
      <c r="L60" s="13"/>
      <c r="N60" s="66"/>
      <c r="O60" s="5"/>
      <c r="P60" s="5"/>
      <c r="Q60" s="5"/>
      <c r="R60" s="117"/>
      <c r="S60" s="14"/>
      <c r="T60" s="13"/>
      <c r="V60" s="29"/>
      <c r="W60" s="3"/>
      <c r="X60" s="3"/>
      <c r="Y60" s="3"/>
      <c r="Z60" s="3"/>
      <c r="AA60" s="3"/>
      <c r="AC60" s="3"/>
      <c r="AD60" s="3"/>
      <c r="AE60" s="3"/>
      <c r="AF60" s="3"/>
      <c r="AG60" s="3"/>
      <c r="AH60" s="3"/>
      <c r="AI60" s="3"/>
      <c r="AJ60" s="3"/>
      <c r="AK60" s="3"/>
    </row>
    <row r="61" spans="1:37" ht="10.5" customHeight="1" x14ac:dyDescent="0.25">
      <c r="A61" s="30"/>
      <c r="B61" s="18"/>
      <c r="H61" s="18"/>
      <c r="I61" s="18"/>
      <c r="J61" s="18"/>
      <c r="L61" s="13"/>
      <c r="N61" s="65"/>
      <c r="O61" s="3"/>
      <c r="P61" s="3"/>
      <c r="Q61" s="3"/>
      <c r="R61" s="117"/>
      <c r="S61" s="14"/>
      <c r="T61" s="13"/>
      <c r="V61" s="29"/>
      <c r="W61" s="3"/>
      <c r="X61" s="3"/>
      <c r="Y61" s="3"/>
      <c r="Z61" s="65"/>
      <c r="AA61" s="4"/>
      <c r="AC61" s="65"/>
      <c r="AD61" s="3"/>
      <c r="AE61" s="3"/>
      <c r="AF61" s="3"/>
      <c r="AG61" s="3"/>
      <c r="AH61" s="3"/>
      <c r="AI61" s="3"/>
      <c r="AJ61" s="3"/>
      <c r="AK61" s="3"/>
    </row>
    <row r="62" spans="1:37" ht="10.5" customHeight="1" x14ac:dyDescent="0.25">
      <c r="A62" s="57"/>
      <c r="B62" s="57"/>
      <c r="C62" s="57"/>
      <c r="D62" s="46"/>
      <c r="E62" s="46"/>
      <c r="J62" s="18"/>
      <c r="L62" s="13"/>
      <c r="O62" s="3"/>
      <c r="P62" s="65"/>
      <c r="Q62" s="65"/>
      <c r="S62" s="14"/>
      <c r="T62" s="13"/>
      <c r="V62" s="29"/>
      <c r="W62" s="3"/>
      <c r="X62" s="3"/>
      <c r="Y62" s="3"/>
      <c r="Z62" s="3"/>
      <c r="AA62" s="3"/>
      <c r="AC62" s="65"/>
      <c r="AD62" s="3"/>
      <c r="AE62" s="3"/>
      <c r="AF62" s="3"/>
      <c r="AG62" s="3"/>
      <c r="AH62" s="3"/>
      <c r="AI62" s="3"/>
      <c r="AJ62" s="3"/>
      <c r="AK62" s="3"/>
    </row>
    <row r="63" spans="1:37" ht="10.5" customHeight="1" x14ac:dyDescent="0.25">
      <c r="A63" s="57"/>
      <c r="B63" s="57"/>
      <c r="C63" s="57"/>
      <c r="D63" s="46"/>
      <c r="E63" s="46"/>
      <c r="S63" s="14"/>
      <c r="T63" s="13"/>
      <c r="V63" s="29"/>
      <c r="W63" s="3"/>
      <c r="X63" s="3"/>
      <c r="Y63" s="3"/>
      <c r="Z63" s="3"/>
      <c r="AA63" s="3"/>
      <c r="AC63" s="65"/>
      <c r="AD63" s="65"/>
      <c r="AE63" s="3"/>
      <c r="AF63" s="3"/>
      <c r="AG63" s="3"/>
      <c r="AH63" s="3"/>
      <c r="AJ63" s="3"/>
      <c r="AK63" s="3"/>
    </row>
    <row r="64" spans="1:37" ht="10.5" customHeight="1" x14ac:dyDescent="0.25">
      <c r="A64" s="57"/>
      <c r="B64" s="57"/>
      <c r="C64" s="57"/>
      <c r="D64" s="46"/>
      <c r="E64" s="46"/>
      <c r="J64" s="112"/>
      <c r="L64" s="4"/>
      <c r="O64" s="65"/>
      <c r="P64" s="65"/>
      <c r="Q64" s="65"/>
      <c r="R64" s="65"/>
      <c r="S64" s="14"/>
      <c r="T64" s="13"/>
      <c r="V64" s="29"/>
      <c r="W64" s="3"/>
      <c r="X64" s="3"/>
      <c r="Y64" s="3"/>
      <c r="Z64" s="3"/>
      <c r="AA64" s="3"/>
      <c r="AB64" s="65"/>
      <c r="AC64" s="65"/>
      <c r="AD64" s="3"/>
      <c r="AE64" s="3"/>
      <c r="AF64" s="3"/>
      <c r="AG64" s="3"/>
      <c r="AH64" s="3"/>
      <c r="AI64" s="3"/>
      <c r="AJ64" s="3"/>
      <c r="AK64" s="3"/>
    </row>
    <row r="65" spans="1:37" ht="10.5" customHeight="1" x14ac:dyDescent="0.25">
      <c r="A65" s="58"/>
      <c r="B65" s="57"/>
      <c r="C65" s="57"/>
      <c r="D65" s="46"/>
      <c r="E65" s="46"/>
      <c r="L65" s="4"/>
      <c r="O65" s="65"/>
      <c r="P65" s="65"/>
      <c r="Q65" s="65"/>
      <c r="R65" s="65"/>
      <c r="S65" s="14"/>
      <c r="T65" s="13"/>
      <c r="V65" s="29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1:37" ht="10.5" customHeight="1" x14ac:dyDescent="0.25">
      <c r="A66" s="57"/>
      <c r="B66" s="57"/>
      <c r="C66" s="57"/>
      <c r="D66" s="46"/>
      <c r="E66" s="46"/>
      <c r="L66" s="4"/>
      <c r="O66" s="65"/>
      <c r="P66" s="65"/>
      <c r="Q66" s="65"/>
      <c r="R66" s="65"/>
      <c r="S66" s="14"/>
      <c r="T66" s="13"/>
      <c r="V66" s="29"/>
      <c r="W66" s="3"/>
      <c r="X66" s="3"/>
      <c r="Y66" s="3"/>
      <c r="Z66" s="3"/>
      <c r="AA66" s="3"/>
      <c r="AB66" s="65"/>
      <c r="AC66" s="65"/>
      <c r="AD66" s="3"/>
      <c r="AE66" s="3"/>
      <c r="AF66" s="3"/>
      <c r="AG66" s="3"/>
      <c r="AH66" s="3"/>
      <c r="AI66" s="3"/>
      <c r="AJ66" s="3"/>
      <c r="AK66" s="3"/>
    </row>
    <row r="67" spans="1:37" ht="10.5" customHeight="1" x14ac:dyDescent="0.25">
      <c r="A67" s="58"/>
      <c r="B67" s="57"/>
      <c r="C67" s="57"/>
      <c r="D67" s="46"/>
      <c r="E67" s="46"/>
      <c r="L67" s="4"/>
      <c r="O67" s="65"/>
      <c r="P67" s="65"/>
      <c r="Q67" s="65"/>
      <c r="R67" s="117"/>
      <c r="S67" s="14"/>
      <c r="T67" s="13"/>
      <c r="V67" s="29"/>
      <c r="W67" s="3"/>
      <c r="X67" s="3"/>
      <c r="Y67" s="3"/>
      <c r="Z67" s="3"/>
      <c r="AA67" s="3"/>
      <c r="AB67" s="65"/>
      <c r="AC67" s="3"/>
      <c r="AD67" s="3"/>
      <c r="AE67" s="3"/>
      <c r="AG67" s="3"/>
      <c r="AH67" s="3"/>
      <c r="AI67" s="3"/>
      <c r="AJ67" s="3"/>
      <c r="AK67" s="3"/>
    </row>
    <row r="68" spans="1:37" ht="10.5" customHeight="1" x14ac:dyDescent="0.25">
      <c r="A68" s="57"/>
      <c r="B68" s="57"/>
      <c r="C68" s="57"/>
      <c r="D68" s="46"/>
      <c r="E68" s="46"/>
      <c r="L68" s="4"/>
      <c r="O68" s="65"/>
      <c r="P68" s="65"/>
      <c r="Q68" s="65"/>
      <c r="R68" s="117"/>
      <c r="S68" s="14"/>
      <c r="T68" s="13"/>
      <c r="V68" s="29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1:37" ht="10.5" customHeight="1" x14ac:dyDescent="0.25">
      <c r="A69" s="57"/>
      <c r="B69" s="57"/>
      <c r="C69" s="57"/>
      <c r="D69" s="46"/>
      <c r="E69" s="46"/>
      <c r="L69" s="4"/>
      <c r="O69" s="65"/>
      <c r="P69" s="65"/>
      <c r="Q69" s="65"/>
      <c r="R69" s="117"/>
      <c r="S69" s="14"/>
      <c r="T69" s="13"/>
      <c r="V69" s="29"/>
      <c r="W69" s="3"/>
      <c r="X69" s="3"/>
      <c r="Y69" s="3"/>
      <c r="Z69" s="3"/>
      <c r="AB69" s="3"/>
      <c r="AC69" s="3"/>
      <c r="AD69" s="3"/>
      <c r="AE69" s="3"/>
      <c r="AF69" s="3"/>
      <c r="AH69" s="3"/>
      <c r="AI69" s="3"/>
      <c r="AJ69" s="3"/>
      <c r="AK69" s="3"/>
    </row>
    <row r="70" spans="1:37" ht="10.5" customHeight="1" x14ac:dyDescent="0.25">
      <c r="A70" s="57"/>
      <c r="B70" s="57"/>
      <c r="C70" s="57"/>
      <c r="D70" s="46"/>
      <c r="E70" s="46"/>
      <c r="L70" s="4"/>
      <c r="O70" s="65"/>
      <c r="P70" s="65"/>
      <c r="Q70" s="65"/>
      <c r="R70" s="117"/>
      <c r="S70" s="14"/>
      <c r="T70" s="13"/>
      <c r="V70" s="29"/>
      <c r="W70" s="3"/>
      <c r="X70" s="3"/>
      <c r="Y70" s="3"/>
      <c r="Z70" s="3"/>
      <c r="AA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37" ht="10.5" customHeight="1" x14ac:dyDescent="0.25">
      <c r="A71" s="57"/>
      <c r="B71" s="57"/>
      <c r="C71" s="57"/>
      <c r="D71" s="46"/>
      <c r="E71" s="46"/>
      <c r="L71" s="4"/>
      <c r="O71" s="65"/>
      <c r="P71" s="65"/>
      <c r="Q71" s="65"/>
      <c r="R71" s="117"/>
      <c r="S71" s="14"/>
      <c r="T71" s="13"/>
      <c r="V71" s="29"/>
      <c r="W71" s="3"/>
      <c r="X71" s="3"/>
      <c r="Y71" s="3"/>
      <c r="Z71" s="3"/>
      <c r="AA71" s="3"/>
      <c r="AC71" s="3"/>
      <c r="AD71" s="3"/>
      <c r="AE71" s="3"/>
      <c r="AF71" s="3"/>
      <c r="AG71" s="3"/>
      <c r="AH71" s="3"/>
      <c r="AI71" s="3"/>
      <c r="AJ71" s="3"/>
      <c r="AK71" s="3"/>
    </row>
    <row r="72" spans="1:37" ht="10.5" customHeight="1" x14ac:dyDescent="0.25">
      <c r="D72" s="46"/>
      <c r="E72" s="46"/>
      <c r="L72" s="4"/>
      <c r="O72" s="65"/>
      <c r="P72" s="65"/>
      <c r="Q72" s="65"/>
      <c r="R72" s="117"/>
      <c r="S72" s="14"/>
      <c r="T72" s="13"/>
      <c r="V72" s="29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1:37" ht="10.5" customHeight="1" x14ac:dyDescent="0.25">
      <c r="D73" s="46"/>
      <c r="E73" s="46"/>
      <c r="L73" s="4"/>
      <c r="O73" s="65"/>
      <c r="P73" s="65"/>
      <c r="Q73" s="65"/>
      <c r="R73" s="117"/>
      <c r="S73" s="14"/>
      <c r="T73" s="13"/>
      <c r="V73" s="29"/>
      <c r="W73" s="3"/>
      <c r="X73" s="3"/>
      <c r="Y73" s="3"/>
      <c r="Z73" s="3"/>
      <c r="AA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ht="10.5" customHeight="1" x14ac:dyDescent="0.25">
      <c r="A74" s="46"/>
      <c r="B74" s="59"/>
      <c r="C74" s="59"/>
      <c r="D74" s="46"/>
      <c r="E74" s="46"/>
      <c r="L74" s="4"/>
      <c r="O74" s="65"/>
      <c r="P74" s="65"/>
      <c r="Q74" s="65"/>
      <c r="R74" s="117"/>
      <c r="S74" s="14"/>
      <c r="T74" s="13"/>
      <c r="V74" s="29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</row>
    <row r="75" spans="1:37" ht="10.5" customHeight="1" x14ac:dyDescent="0.25">
      <c r="A75" s="60"/>
      <c r="B75" s="61"/>
      <c r="C75" s="62"/>
      <c r="D75" s="59"/>
      <c r="E75" s="61"/>
      <c r="F75" s="47"/>
      <c r="G75" s="83"/>
      <c r="H75" s="47"/>
      <c r="I75" s="47"/>
      <c r="J75" s="47"/>
      <c r="L75" s="4"/>
      <c r="O75" s="65"/>
      <c r="P75" s="65"/>
      <c r="Q75" s="65"/>
      <c r="R75" s="117"/>
      <c r="S75" s="14"/>
      <c r="T75" s="13"/>
      <c r="V75" s="29"/>
      <c r="W75" s="3"/>
      <c r="Y75" s="3"/>
      <c r="Z75" s="3"/>
      <c r="AA75" s="3"/>
      <c r="AB75" s="4"/>
      <c r="AC75" s="3"/>
      <c r="AD75" s="3"/>
      <c r="AE75" s="3"/>
      <c r="AF75" s="3"/>
      <c r="AG75" s="3"/>
      <c r="AH75" s="3"/>
      <c r="AI75" s="3"/>
      <c r="AJ75" s="3"/>
      <c r="AK75" s="3"/>
    </row>
    <row r="76" spans="1:37" ht="10.5" customHeight="1" x14ac:dyDescent="0.25">
      <c r="A76" s="49"/>
      <c r="B76" s="48"/>
      <c r="C76" s="48"/>
      <c r="D76" s="11"/>
      <c r="E76" s="11"/>
      <c r="F76" s="47"/>
      <c r="G76" s="83"/>
      <c r="H76" s="47"/>
      <c r="I76" s="47"/>
      <c r="J76" s="47"/>
      <c r="L76" s="4"/>
      <c r="O76" s="65"/>
      <c r="P76" s="65"/>
      <c r="Q76" s="65"/>
      <c r="R76" s="117"/>
      <c r="S76" s="14"/>
      <c r="T76" s="13"/>
      <c r="V76" s="29"/>
      <c r="W76" s="3"/>
      <c r="X76" s="3"/>
      <c r="Y76" s="3"/>
      <c r="AA76" s="65"/>
      <c r="AC76" s="65"/>
      <c r="AD76" s="3"/>
      <c r="AE76" s="3"/>
      <c r="AF76" s="3"/>
      <c r="AG76" s="3"/>
      <c r="AH76" s="3"/>
      <c r="AI76" s="3"/>
      <c r="AJ76" s="3"/>
      <c r="AK76" s="3"/>
    </row>
    <row r="77" spans="1:37" ht="10.5" customHeight="1" x14ac:dyDescent="0.25">
      <c r="A77" s="49"/>
      <c r="B77" s="48"/>
      <c r="C77" s="47"/>
      <c r="D77" s="11"/>
      <c r="E77" s="48"/>
      <c r="F77" s="47"/>
      <c r="G77" s="83"/>
      <c r="H77" s="47"/>
      <c r="I77" s="47"/>
      <c r="J77" s="47"/>
      <c r="L77" s="4"/>
      <c r="O77" s="65"/>
      <c r="P77" s="65"/>
      <c r="Q77" s="65"/>
      <c r="R77" s="117"/>
      <c r="S77" s="14"/>
      <c r="T77" s="13"/>
      <c r="V77" s="29"/>
      <c r="W77" s="3"/>
      <c r="X77" s="3"/>
      <c r="Y77" s="3"/>
      <c r="Z77" s="3"/>
      <c r="AA77" s="3"/>
      <c r="AB77" s="3"/>
      <c r="AC77" s="3"/>
      <c r="AD77" s="3"/>
      <c r="AE77" s="3"/>
      <c r="AG77" s="3"/>
      <c r="AH77" s="3"/>
      <c r="AI77" s="3"/>
      <c r="AJ77" s="3"/>
      <c r="AK77" s="3"/>
    </row>
    <row r="78" spans="1:37" ht="10.5" customHeight="1" x14ac:dyDescent="0.25">
      <c r="A78" s="49"/>
      <c r="B78" s="48"/>
      <c r="C78" s="48"/>
      <c r="D78" s="11"/>
      <c r="E78" s="11"/>
      <c r="F78" s="47"/>
      <c r="G78" s="83"/>
      <c r="H78" s="47"/>
      <c r="I78" s="47"/>
      <c r="J78" s="47"/>
      <c r="L78" s="4"/>
      <c r="O78" s="65"/>
      <c r="P78" s="65"/>
      <c r="Q78" s="65"/>
      <c r="S78" s="14"/>
      <c r="T78" s="13"/>
      <c r="V78" s="29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ht="10.5" customHeight="1" x14ac:dyDescent="0.25">
      <c r="A79" s="49"/>
      <c r="B79" s="48"/>
      <c r="C79" s="48"/>
      <c r="D79" s="11"/>
      <c r="E79" s="11"/>
      <c r="F79" s="47"/>
      <c r="G79" s="83"/>
      <c r="H79" s="47"/>
      <c r="I79" s="47"/>
      <c r="J79" s="47"/>
      <c r="L79" s="4"/>
      <c r="O79" s="66"/>
      <c r="P79" s="66"/>
      <c r="Q79" s="66"/>
      <c r="R79" s="65"/>
      <c r="S79" s="14"/>
      <c r="T79" s="13"/>
      <c r="V79" s="29"/>
      <c r="W79" s="3"/>
      <c r="X79" s="3"/>
      <c r="Y79" s="3"/>
      <c r="Z79" s="3"/>
      <c r="AA79" s="3"/>
      <c r="AD79" s="3"/>
      <c r="AE79" s="3"/>
      <c r="AF79" s="3"/>
      <c r="AG79" s="3"/>
      <c r="AH79" s="3"/>
      <c r="AI79" s="3"/>
      <c r="AJ79" s="3"/>
      <c r="AK79" s="3"/>
    </row>
    <row r="80" spans="1:37" ht="10.5" customHeight="1" x14ac:dyDescent="0.25">
      <c r="A80" s="11"/>
      <c r="B80" s="19"/>
      <c r="C80" s="19"/>
      <c r="D80" s="19"/>
      <c r="E80" s="19"/>
      <c r="F80" s="11"/>
      <c r="G80" s="19"/>
      <c r="H80" s="11"/>
      <c r="I80" s="19"/>
      <c r="J80" s="19"/>
      <c r="L80" s="4"/>
      <c r="M80" s="20"/>
      <c r="O80" s="65"/>
      <c r="R80" s="65"/>
      <c r="S80" s="14"/>
      <c r="T80" s="13"/>
      <c r="V80" s="29"/>
      <c r="W80" s="3"/>
      <c r="X80" s="3"/>
      <c r="Y80" s="3"/>
      <c r="Z80" s="3"/>
      <c r="AA80" s="3"/>
      <c r="AB80" s="3"/>
      <c r="AC80" s="65"/>
      <c r="AD80" s="3"/>
      <c r="AE80" s="3"/>
      <c r="AF80" s="3"/>
      <c r="AG80" s="3"/>
      <c r="AH80" s="3"/>
      <c r="AI80" s="3"/>
      <c r="AJ80" s="3"/>
      <c r="AK80" s="3"/>
    </row>
    <row r="81" spans="1:41" ht="10.5" customHeight="1" x14ac:dyDescent="0.25">
      <c r="A81" s="11"/>
      <c r="B81" s="19"/>
      <c r="C81" s="19"/>
      <c r="D81" s="19"/>
      <c r="E81" s="19"/>
      <c r="F81" s="11"/>
      <c r="G81" s="19"/>
      <c r="H81" s="11"/>
      <c r="I81" s="19"/>
      <c r="J81" s="19"/>
      <c r="L81" s="4"/>
      <c r="M81" s="20"/>
      <c r="O81" s="65"/>
      <c r="R81" s="65"/>
      <c r="S81" s="14"/>
      <c r="T81" s="13"/>
      <c r="V81" s="29"/>
      <c r="W81" s="3"/>
      <c r="X81" s="3"/>
      <c r="Y81" s="3"/>
      <c r="Z81" s="3"/>
      <c r="AA81" s="3"/>
      <c r="AB81" s="3"/>
      <c r="AC81" s="3"/>
      <c r="AD81" s="65"/>
      <c r="AE81" s="3"/>
      <c r="AF81" s="3"/>
      <c r="AG81" s="3"/>
      <c r="AH81" s="3"/>
      <c r="AI81" s="3"/>
      <c r="AJ81" s="3"/>
      <c r="AK81" s="3"/>
    </row>
    <row r="82" spans="1:41" ht="10.5" customHeight="1" x14ac:dyDescent="0.25">
      <c r="K82" s="11"/>
      <c r="L82" s="65"/>
      <c r="M82" s="20"/>
      <c r="O82" s="5"/>
      <c r="R82" s="65"/>
      <c r="S82" s="14"/>
      <c r="T82" s="114"/>
      <c r="V82" s="113"/>
      <c r="W82" s="86"/>
      <c r="X82" s="86"/>
      <c r="Y82" s="86"/>
      <c r="Z82" s="86"/>
      <c r="AA82" s="3"/>
      <c r="AB82" s="65"/>
      <c r="AC82" s="3"/>
      <c r="AD82" s="3"/>
      <c r="AE82" s="3"/>
      <c r="AF82" s="3"/>
      <c r="AG82" s="3"/>
      <c r="AH82" s="3"/>
      <c r="AI82" s="3"/>
      <c r="AJ82" s="3"/>
      <c r="AK82" s="3"/>
    </row>
    <row r="83" spans="1:41" ht="10.5" customHeight="1" x14ac:dyDescent="0.25">
      <c r="K83" s="11"/>
      <c r="L83" s="65"/>
      <c r="M83" s="20"/>
      <c r="O83" s="15"/>
      <c r="R83" s="65"/>
      <c r="S83" s="14"/>
      <c r="T83" s="13"/>
      <c r="V83" s="29"/>
      <c r="W83" s="3"/>
      <c r="X83" s="3"/>
      <c r="Y83" s="3"/>
      <c r="Z83" s="3"/>
      <c r="AA83" s="3"/>
      <c r="AB83" s="65"/>
      <c r="AC83" s="3"/>
      <c r="AD83" s="3"/>
      <c r="AE83" s="3"/>
      <c r="AF83" s="3"/>
      <c r="AG83" s="3"/>
      <c r="AH83" s="3"/>
      <c r="AI83" s="3"/>
      <c r="AJ83" s="3"/>
      <c r="AK83" s="3"/>
    </row>
    <row r="84" spans="1:41" ht="10.5" customHeight="1" x14ac:dyDescent="0.25">
      <c r="A84" s="11"/>
      <c r="B84" s="19"/>
      <c r="C84" s="19"/>
      <c r="D84" s="19"/>
      <c r="E84" s="19"/>
      <c r="F84" s="11"/>
      <c r="G84" s="19"/>
      <c r="H84" s="11"/>
      <c r="I84" s="19"/>
      <c r="J84" s="19"/>
      <c r="K84" s="11"/>
      <c r="L84" s="65"/>
      <c r="R84" s="65"/>
      <c r="S84" s="14"/>
      <c r="T84" s="13"/>
      <c r="V84" s="29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</row>
    <row r="85" spans="1:41" ht="10.5" customHeight="1" x14ac:dyDescent="0.25">
      <c r="A85" s="11"/>
      <c r="B85" s="19"/>
      <c r="C85" s="19"/>
      <c r="D85" s="19"/>
      <c r="E85" s="19"/>
      <c r="F85" s="11"/>
      <c r="G85" s="19"/>
      <c r="H85" s="11"/>
      <c r="I85" s="19"/>
      <c r="J85" s="19"/>
      <c r="K85" s="11"/>
      <c r="L85" s="65"/>
      <c r="R85" s="65"/>
      <c r="S85" s="14"/>
      <c r="T85" s="13"/>
      <c r="V85" s="29"/>
      <c r="W85" s="3"/>
      <c r="X85" s="3"/>
      <c r="Y85" s="3"/>
      <c r="Z85" s="3"/>
      <c r="AA85" s="3"/>
      <c r="AB85" s="3"/>
      <c r="AC85" s="65"/>
      <c r="AD85" s="3"/>
      <c r="AE85" s="3"/>
      <c r="AF85" s="3"/>
      <c r="AG85" s="3"/>
      <c r="AH85" s="3"/>
      <c r="AI85" s="3"/>
      <c r="AJ85" s="3"/>
      <c r="AK85" s="3"/>
    </row>
    <row r="86" spans="1:41" ht="10.5" customHeight="1" x14ac:dyDescent="0.25">
      <c r="A86" s="11"/>
      <c r="B86" s="19"/>
      <c r="C86" s="19"/>
      <c r="D86" s="19"/>
      <c r="E86" s="19"/>
      <c r="F86" s="11"/>
      <c r="G86" s="19"/>
      <c r="H86" s="11"/>
      <c r="I86" s="19"/>
      <c r="J86" s="19"/>
      <c r="K86" s="11"/>
      <c r="L86" s="65"/>
      <c r="M86" s="20"/>
      <c r="O86" s="15"/>
      <c r="R86" s="65"/>
      <c r="S86" s="14"/>
      <c r="T86" s="13"/>
      <c r="V86" s="29"/>
      <c r="W86" s="3"/>
      <c r="X86" s="3"/>
      <c r="Y86" s="3"/>
      <c r="Z86" s="3"/>
      <c r="AA86" s="3"/>
      <c r="AB86" s="65"/>
      <c r="AC86" s="3"/>
      <c r="AD86" s="3"/>
      <c r="AE86" s="3"/>
      <c r="AF86" s="3"/>
      <c r="AG86" s="3"/>
      <c r="AH86" s="3"/>
      <c r="AI86" s="3"/>
      <c r="AJ86" s="3"/>
      <c r="AK86" s="3"/>
      <c r="AO86" s="124"/>
    </row>
    <row r="87" spans="1:41" ht="10.5" customHeight="1" x14ac:dyDescent="0.25">
      <c r="A87" s="11"/>
      <c r="B87" s="19"/>
      <c r="C87" s="19"/>
      <c r="D87" s="19"/>
      <c r="E87" s="19"/>
      <c r="F87" s="11"/>
      <c r="G87" s="19"/>
      <c r="H87" s="11"/>
      <c r="I87" s="19"/>
      <c r="J87" s="19"/>
      <c r="K87" s="11"/>
      <c r="L87" s="65"/>
      <c r="M87" s="20"/>
      <c r="O87" s="15"/>
      <c r="R87" s="65"/>
      <c r="S87" s="14"/>
      <c r="V87" s="29"/>
      <c r="W87" s="3"/>
      <c r="X87" s="3"/>
      <c r="Y87" s="3"/>
      <c r="Z87" s="3"/>
      <c r="AA87" s="3"/>
      <c r="AB87" s="3"/>
      <c r="AC87" s="65"/>
      <c r="AD87" s="3"/>
      <c r="AE87" s="3"/>
      <c r="AF87" s="3"/>
      <c r="AG87" s="3"/>
      <c r="AH87" s="3"/>
      <c r="AI87" s="3"/>
      <c r="AJ87" s="3"/>
      <c r="AK87" s="3"/>
      <c r="AO87" s="125"/>
    </row>
    <row r="88" spans="1:41" ht="10.5" customHeight="1" x14ac:dyDescent="0.25">
      <c r="A88" s="11"/>
      <c r="B88" s="19"/>
      <c r="C88" s="19"/>
      <c r="D88" s="19"/>
      <c r="E88" s="19"/>
      <c r="F88" s="11"/>
      <c r="G88" s="84"/>
      <c r="H88" s="85"/>
      <c r="I88" s="47"/>
      <c r="J88" s="47"/>
      <c r="K88" s="47"/>
      <c r="L88" s="65"/>
      <c r="M88" s="47"/>
      <c r="N88" s="47"/>
      <c r="O88" s="47"/>
      <c r="P88" s="47"/>
      <c r="Q88" s="47"/>
      <c r="R88" s="65"/>
      <c r="S88" s="14"/>
      <c r="T88" s="13"/>
      <c r="V88" s="29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O88" s="125"/>
    </row>
    <row r="89" spans="1:41" ht="10.5" customHeight="1" x14ac:dyDescent="0.25">
      <c r="A89" s="11"/>
      <c r="B89" s="19"/>
      <c r="C89" s="19"/>
      <c r="D89" s="19"/>
      <c r="E89" s="19"/>
      <c r="F89" s="11"/>
      <c r="G89" s="47"/>
      <c r="H89" s="47"/>
      <c r="I89" s="85"/>
      <c r="J89" s="47"/>
      <c r="K89" s="47"/>
      <c r="L89" s="65"/>
      <c r="M89" s="47"/>
      <c r="N89" s="47"/>
      <c r="O89" s="47"/>
      <c r="P89" s="85"/>
      <c r="Q89" s="85"/>
      <c r="R89" s="65"/>
      <c r="S89" s="14"/>
      <c r="T89" s="13"/>
      <c r="V89" s="29"/>
      <c r="W89" s="3"/>
      <c r="X89" s="3"/>
      <c r="Y89" s="3"/>
      <c r="Z89" s="3"/>
      <c r="AA89" s="3"/>
      <c r="AB89" s="3"/>
      <c r="AC89" s="4"/>
      <c r="AD89" s="3"/>
      <c r="AF89" s="3"/>
      <c r="AG89" s="3"/>
      <c r="AH89" s="3"/>
      <c r="AI89" s="3"/>
      <c r="AJ89" s="3"/>
      <c r="AK89" s="3"/>
      <c r="AO89" s="125"/>
    </row>
    <row r="90" spans="1:41" ht="10.5" customHeight="1" x14ac:dyDescent="0.25">
      <c r="A90" s="11"/>
      <c r="B90" s="19"/>
      <c r="C90" s="19"/>
      <c r="D90" s="19"/>
      <c r="E90" s="19"/>
      <c r="F90" s="11"/>
      <c r="G90" s="85"/>
      <c r="H90" s="85"/>
      <c r="I90" s="47"/>
      <c r="J90" s="85"/>
      <c r="K90" s="47"/>
      <c r="L90" s="65"/>
      <c r="M90" s="47"/>
      <c r="N90" s="47"/>
      <c r="O90" s="47"/>
      <c r="P90" s="47"/>
      <c r="Q90" s="47"/>
      <c r="R90" s="65"/>
      <c r="S90" s="14"/>
      <c r="T90" s="13"/>
      <c r="V90" s="29"/>
      <c r="W90" s="3"/>
      <c r="X90" s="3"/>
      <c r="Y90" s="3"/>
      <c r="Z90" s="3"/>
      <c r="AA90" s="3"/>
      <c r="AB90" s="65"/>
      <c r="AC90" s="65"/>
      <c r="AD90" s="3"/>
      <c r="AE90" s="3"/>
      <c r="AF90" s="3"/>
      <c r="AG90" s="3"/>
      <c r="AH90" s="3"/>
      <c r="AI90" s="3"/>
      <c r="AJ90" s="3"/>
      <c r="AK90" s="3"/>
    </row>
    <row r="91" spans="1:41" ht="10.5" customHeight="1" x14ac:dyDescent="0.25">
      <c r="A91" s="11"/>
      <c r="B91" s="19"/>
      <c r="C91" s="19"/>
      <c r="D91" s="19"/>
      <c r="E91" s="19"/>
      <c r="F91" s="11"/>
      <c r="G91" s="85"/>
      <c r="H91" s="85"/>
      <c r="I91" s="47"/>
      <c r="J91" s="47"/>
      <c r="K91" s="47"/>
      <c r="L91" s="47"/>
      <c r="M91" s="47"/>
      <c r="N91" s="47"/>
      <c r="O91" s="47"/>
      <c r="P91" s="47"/>
      <c r="Q91" s="47"/>
      <c r="R91" s="65"/>
      <c r="S91" s="14"/>
      <c r="T91" s="13"/>
      <c r="V91" s="29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</row>
    <row r="92" spans="1:41" ht="10.5" customHeight="1" x14ac:dyDescent="0.25">
      <c r="A92" s="11"/>
      <c r="B92" s="19"/>
      <c r="C92" s="19"/>
      <c r="D92" s="19"/>
      <c r="E92" s="19"/>
      <c r="F92" s="11"/>
      <c r="G92" s="47"/>
      <c r="H92" s="47"/>
      <c r="I92" s="85"/>
      <c r="J92" s="47"/>
      <c r="K92" s="47"/>
      <c r="L92" s="85"/>
      <c r="M92" s="47"/>
      <c r="N92" s="47"/>
      <c r="O92" s="47"/>
      <c r="P92" s="47"/>
      <c r="Q92" s="47"/>
      <c r="R92" s="65"/>
      <c r="S92" s="14"/>
      <c r="T92" s="13"/>
      <c r="V92" s="29"/>
      <c r="W92" s="3"/>
      <c r="X92" s="3"/>
      <c r="Y92" s="3"/>
      <c r="Z92" s="3"/>
      <c r="AA92" s="3"/>
      <c r="AB92" s="4"/>
      <c r="AD92" s="3"/>
      <c r="AE92" s="3"/>
      <c r="AF92" s="3"/>
      <c r="AG92" s="3"/>
      <c r="AH92" s="3"/>
      <c r="AI92" s="3"/>
      <c r="AJ92" s="65"/>
      <c r="AK92" s="3"/>
    </row>
    <row r="93" spans="1:41" ht="10.5" customHeight="1" x14ac:dyDescent="0.25">
      <c r="A93" s="11"/>
      <c r="B93" s="19"/>
      <c r="C93" s="19"/>
      <c r="D93" s="19"/>
      <c r="E93" s="19"/>
      <c r="F93" s="11"/>
      <c r="G93" s="85"/>
      <c r="H93" s="85"/>
      <c r="I93" s="47"/>
      <c r="J93" s="47"/>
      <c r="K93" s="85"/>
      <c r="L93" s="47"/>
      <c r="M93" s="47"/>
      <c r="N93" s="47"/>
      <c r="O93" s="47"/>
      <c r="P93" s="47"/>
      <c r="Q93" s="47"/>
      <c r="R93" s="65"/>
      <c r="S93" s="14"/>
      <c r="T93" s="13"/>
      <c r="V93" s="29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65"/>
      <c r="AI93" s="3"/>
      <c r="AJ93" s="3"/>
      <c r="AK93" s="3"/>
    </row>
    <row r="94" spans="1:41" ht="10.5" customHeight="1" x14ac:dyDescent="0.25">
      <c r="A94" s="11"/>
      <c r="B94" s="19"/>
      <c r="C94" s="19"/>
      <c r="D94" s="19"/>
      <c r="E94" s="19"/>
      <c r="F94" s="11"/>
      <c r="G94" s="85"/>
      <c r="H94" s="85"/>
      <c r="I94" s="47"/>
      <c r="J94" s="47"/>
      <c r="K94" s="85"/>
      <c r="L94" s="47"/>
      <c r="M94" s="47"/>
      <c r="N94" s="47"/>
      <c r="O94" s="47"/>
      <c r="P94" s="47"/>
      <c r="Q94" s="47"/>
      <c r="R94" s="65"/>
      <c r="S94" s="14"/>
      <c r="T94" s="13"/>
      <c r="V94" s="29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65"/>
      <c r="AI94" s="3"/>
      <c r="AJ94" s="3"/>
      <c r="AK94" s="3"/>
    </row>
    <row r="95" spans="1:41" ht="10.5" customHeight="1" x14ac:dyDescent="0.25">
      <c r="A95" s="11"/>
      <c r="B95" s="19"/>
      <c r="C95" s="19"/>
      <c r="D95" s="19"/>
      <c r="E95" s="19"/>
      <c r="F95" s="11"/>
      <c r="G95" s="85"/>
      <c r="H95" s="85"/>
      <c r="I95" s="47"/>
      <c r="J95" s="47"/>
      <c r="K95" s="47"/>
      <c r="L95" s="85"/>
      <c r="M95" s="47"/>
      <c r="N95" s="47"/>
      <c r="O95" s="47"/>
      <c r="P95" s="47"/>
      <c r="Q95" s="47"/>
      <c r="S95" s="14"/>
      <c r="T95" s="13"/>
      <c r="V95" s="29"/>
      <c r="W95" s="3"/>
      <c r="X95" s="3"/>
      <c r="Y95" s="3"/>
      <c r="Z95" s="3"/>
      <c r="AA95" s="3"/>
      <c r="AC95" s="65"/>
      <c r="AD95" s="3"/>
      <c r="AE95" s="3"/>
      <c r="AF95" s="3"/>
      <c r="AG95" s="3"/>
      <c r="AH95" s="3"/>
      <c r="AI95" s="3"/>
      <c r="AJ95" s="3"/>
      <c r="AK95" s="3"/>
    </row>
    <row r="96" spans="1:41" ht="10.5" customHeight="1" x14ac:dyDescent="0.25">
      <c r="A96" s="11"/>
      <c r="B96" s="19"/>
      <c r="C96" s="19"/>
      <c r="D96" s="19"/>
      <c r="E96" s="19"/>
      <c r="F96" s="11"/>
      <c r="G96" s="85"/>
      <c r="I96" s="85"/>
      <c r="J96" s="47"/>
      <c r="K96" s="85"/>
      <c r="L96" s="47"/>
      <c r="M96" s="85"/>
      <c r="N96" s="47"/>
      <c r="O96" s="47"/>
      <c r="P96" s="47"/>
      <c r="Q96" s="47"/>
      <c r="S96" s="14"/>
      <c r="T96" s="13"/>
      <c r="V96" s="29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86"/>
    </row>
    <row r="97" spans="1:37" ht="10.5" customHeight="1" x14ac:dyDescent="0.25">
      <c r="A97" s="11"/>
      <c r="B97" s="19"/>
      <c r="C97" s="19"/>
      <c r="D97" s="19"/>
      <c r="E97" s="19"/>
      <c r="F97" s="11"/>
      <c r="G97" s="85"/>
      <c r="H97" s="85"/>
      <c r="I97" s="47"/>
      <c r="J97" s="47"/>
      <c r="K97" s="85"/>
      <c r="L97" s="47"/>
      <c r="M97" s="85"/>
      <c r="N97" s="47"/>
      <c r="O97" s="47"/>
      <c r="P97" s="47"/>
      <c r="Q97" s="47"/>
      <c r="S97" s="14"/>
      <c r="T97" s="13"/>
      <c r="V97" s="29"/>
      <c r="W97" s="3"/>
      <c r="X97" s="3"/>
      <c r="Y97" s="3"/>
      <c r="Z97" s="3"/>
      <c r="AA97" s="3"/>
      <c r="AC97" s="26"/>
      <c r="AD97" s="26"/>
    </row>
    <row r="98" spans="1:37" ht="10.5" customHeight="1" x14ac:dyDescent="0.25">
      <c r="A98" s="11"/>
      <c r="B98" s="19"/>
      <c r="C98" s="19"/>
      <c r="D98" s="19"/>
      <c r="E98" s="19"/>
      <c r="F98" s="11"/>
      <c r="G98" s="85"/>
      <c r="H98" s="85"/>
      <c r="I98" s="47"/>
      <c r="J98" s="47"/>
      <c r="K98" s="47"/>
      <c r="L98" s="47"/>
      <c r="M98" s="47"/>
      <c r="N98" s="85"/>
      <c r="O98" s="47"/>
      <c r="P98" s="47"/>
      <c r="Q98" s="47"/>
      <c r="S98" s="14"/>
      <c r="T98" s="13"/>
      <c r="V98" s="29"/>
      <c r="W98" s="3"/>
      <c r="X98" s="3"/>
      <c r="Y98" s="3"/>
      <c r="Z98" s="3"/>
      <c r="AA98" s="3"/>
      <c r="AC98" s="56"/>
      <c r="AD98" s="3"/>
      <c r="AE98" s="3"/>
      <c r="AF98" s="3"/>
      <c r="AG98" s="3"/>
      <c r="AH98" s="3"/>
      <c r="AI98" s="3"/>
      <c r="AJ98" s="3"/>
      <c r="AK98" s="3"/>
    </row>
    <row r="99" spans="1:37" ht="10.5" customHeight="1" x14ac:dyDescent="0.25">
      <c r="A99" s="52"/>
      <c r="B99" s="52"/>
      <c r="C99" s="52"/>
      <c r="D99" s="52"/>
      <c r="E99" s="19"/>
      <c r="F99" s="11"/>
      <c r="G99" s="85"/>
      <c r="H99" s="85"/>
      <c r="I99" s="47"/>
      <c r="J99" s="47"/>
      <c r="K99" s="47"/>
      <c r="L99" s="85"/>
      <c r="M99" s="47"/>
      <c r="N99" s="47"/>
      <c r="O99" s="47"/>
      <c r="P99" s="47"/>
      <c r="Q99" s="47"/>
      <c r="S99" s="14"/>
      <c r="T99" s="13"/>
      <c r="V99" s="29"/>
      <c r="W99" s="3"/>
      <c r="X99" s="3"/>
      <c r="Y99" s="6"/>
      <c r="Z99" s="3"/>
      <c r="AC99" s="3"/>
      <c r="AD99" s="3"/>
      <c r="AE99" s="3"/>
      <c r="AF99" s="3"/>
      <c r="AG99" s="3"/>
      <c r="AH99" s="3"/>
      <c r="AI99" s="3"/>
      <c r="AJ99" s="3"/>
      <c r="AK99" s="3"/>
    </row>
    <row r="100" spans="1:37" ht="10.5" customHeight="1" x14ac:dyDescent="0.2">
      <c r="A100" s="52"/>
      <c r="B100" s="52"/>
      <c r="C100" s="52"/>
      <c r="D100" s="52"/>
      <c r="E100" s="19"/>
      <c r="F100" s="11"/>
      <c r="G100" s="19"/>
      <c r="H100" s="11"/>
      <c r="I100" s="19"/>
      <c r="J100" s="19"/>
      <c r="R100" s="118"/>
      <c r="S100" s="14"/>
      <c r="T100" s="13"/>
      <c r="V100" s="29"/>
      <c r="W100" s="3"/>
      <c r="X100" s="3"/>
      <c r="Y100" s="3"/>
      <c r="Z100" s="3"/>
      <c r="AA100" s="3"/>
      <c r="AB100" s="3"/>
      <c r="AC100" s="65"/>
      <c r="AD100" s="3"/>
      <c r="AE100" s="3"/>
      <c r="AF100" s="3"/>
      <c r="AG100" s="3"/>
      <c r="AH100" s="3"/>
      <c r="AI100" s="3"/>
      <c r="AJ100" s="3"/>
      <c r="AK100" s="3"/>
    </row>
    <row r="101" spans="1:37" ht="10.5" customHeight="1" x14ac:dyDescent="0.2">
      <c r="A101" s="52"/>
      <c r="B101" s="52"/>
      <c r="C101" s="52"/>
      <c r="D101" s="52"/>
      <c r="E101" s="19"/>
      <c r="F101" s="11"/>
      <c r="G101" s="19"/>
      <c r="H101" s="11"/>
      <c r="I101" s="19"/>
      <c r="J101" s="19"/>
      <c r="R101" s="126"/>
      <c r="S101" s="14"/>
      <c r="T101" s="13"/>
      <c r="V101" s="29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J101" s="3"/>
      <c r="AK101" s="3"/>
    </row>
    <row r="102" spans="1:37" ht="10.5" customHeight="1" x14ac:dyDescent="0.25">
      <c r="A102" s="54"/>
      <c r="B102" s="54"/>
      <c r="C102" s="54"/>
      <c r="D102" s="63"/>
      <c r="E102" s="19"/>
      <c r="F102" s="11"/>
      <c r="G102" s="19"/>
      <c r="H102" s="11"/>
      <c r="I102" s="19"/>
      <c r="J102" s="19"/>
      <c r="K102" s="11"/>
      <c r="L102" s="19"/>
      <c r="M102" s="63"/>
      <c r="O102" s="15"/>
      <c r="R102" s="118"/>
      <c r="S102" s="14"/>
      <c r="T102" s="13"/>
      <c r="V102" s="29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</row>
    <row r="103" spans="1:37" ht="10.5" customHeight="1" x14ac:dyDescent="0.25">
      <c r="A103" s="54"/>
      <c r="B103" s="54"/>
      <c r="C103" s="54"/>
      <c r="D103" s="54"/>
      <c r="E103" s="19"/>
      <c r="F103" s="11"/>
      <c r="G103" s="19"/>
      <c r="H103" s="11"/>
      <c r="I103" s="19"/>
      <c r="J103" s="19"/>
      <c r="K103" s="11"/>
      <c r="L103" s="19"/>
      <c r="M103" s="20"/>
      <c r="O103" s="15"/>
      <c r="R103" s="118"/>
      <c r="S103" s="14"/>
      <c r="T103" s="13"/>
      <c r="V103" s="29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</row>
    <row r="104" spans="1:37" ht="10.5" customHeight="1" x14ac:dyDescent="0.25">
      <c r="A104" s="54"/>
      <c r="B104" s="54"/>
      <c r="C104" s="54"/>
      <c r="D104" s="54"/>
      <c r="E104" s="19"/>
      <c r="F104" s="11"/>
      <c r="G104" s="19"/>
      <c r="H104" s="11"/>
      <c r="I104" s="19"/>
      <c r="J104" s="19"/>
      <c r="K104" s="11"/>
      <c r="L104" s="19"/>
      <c r="M104" s="20"/>
      <c r="O104" s="15"/>
      <c r="R104" s="118"/>
      <c r="S104" s="14"/>
      <c r="T104" s="13"/>
      <c r="V104" s="29"/>
      <c r="W104" s="3"/>
      <c r="X104" s="3"/>
      <c r="Y104" s="3"/>
      <c r="Z104" s="3"/>
      <c r="AA104" s="3"/>
      <c r="AB104" s="3"/>
      <c r="AC104" s="65"/>
      <c r="AD104" s="3"/>
      <c r="AE104" s="3"/>
      <c r="AF104" s="3"/>
      <c r="AG104" s="3"/>
      <c r="AH104" s="3"/>
      <c r="AI104" s="3"/>
      <c r="AJ104" s="3"/>
      <c r="AK104" s="3"/>
    </row>
    <row r="105" spans="1:37" ht="10.5" customHeight="1" x14ac:dyDescent="0.25">
      <c r="A105" s="54"/>
      <c r="B105" s="54"/>
      <c r="C105" s="54"/>
      <c r="D105" s="54"/>
      <c r="E105" s="19"/>
      <c r="F105" s="11"/>
      <c r="G105" s="19"/>
      <c r="H105" s="11"/>
      <c r="I105" s="19"/>
      <c r="J105" s="19"/>
      <c r="K105" s="11"/>
      <c r="L105" s="19"/>
      <c r="M105" s="20"/>
      <c r="O105" s="15"/>
      <c r="R105" s="118"/>
      <c r="S105" s="14"/>
      <c r="T105" s="13"/>
      <c r="V105" s="29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</row>
    <row r="106" spans="1:37" ht="10.5" customHeight="1" x14ac:dyDescent="0.25">
      <c r="A106" s="54"/>
      <c r="B106" s="54"/>
      <c r="C106" s="54"/>
      <c r="D106" s="54"/>
      <c r="E106" s="19"/>
      <c r="F106" s="11"/>
      <c r="G106" s="19"/>
      <c r="H106" s="11"/>
      <c r="I106" s="19"/>
      <c r="J106" s="19"/>
      <c r="K106" s="11"/>
      <c r="L106" s="19"/>
      <c r="M106" s="20"/>
      <c r="O106" s="15"/>
      <c r="R106" s="118"/>
      <c r="S106" s="14"/>
      <c r="T106" s="13"/>
      <c r="V106" s="29"/>
      <c r="W106" s="3"/>
      <c r="X106" s="3"/>
      <c r="Y106" s="3"/>
      <c r="Z106" s="3"/>
      <c r="AA106" s="3"/>
      <c r="AB106" s="3"/>
      <c r="AC106" s="65"/>
      <c r="AD106" s="4"/>
      <c r="AH106" s="4"/>
      <c r="AI106" s="3"/>
      <c r="AJ106" s="4"/>
    </row>
    <row r="107" spans="1:37" ht="10.5" customHeight="1" x14ac:dyDescent="0.25">
      <c r="A107" s="54"/>
      <c r="B107" s="54"/>
      <c r="C107" s="54"/>
      <c r="D107" s="54"/>
      <c r="E107" s="19"/>
      <c r="F107" s="11"/>
      <c r="G107" s="19"/>
      <c r="H107" s="11"/>
      <c r="I107" s="19"/>
      <c r="J107" s="19"/>
      <c r="K107" s="11"/>
      <c r="L107" s="19"/>
      <c r="M107" s="20"/>
      <c r="O107" s="15"/>
      <c r="R107" s="118"/>
      <c r="S107" s="14"/>
      <c r="T107" s="13"/>
      <c r="V107" s="29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</row>
    <row r="108" spans="1:37" ht="10.5" customHeight="1" x14ac:dyDescent="0.25">
      <c r="A108" s="54"/>
      <c r="B108" s="54"/>
      <c r="C108" s="54"/>
      <c r="D108" s="54"/>
      <c r="E108" s="19"/>
      <c r="F108" s="11"/>
      <c r="G108" s="19"/>
      <c r="H108" s="11"/>
      <c r="I108" s="19"/>
      <c r="J108" s="19"/>
      <c r="K108" s="11"/>
      <c r="L108" s="19"/>
      <c r="M108" s="20"/>
      <c r="O108" s="15"/>
      <c r="R108" s="118"/>
      <c r="S108" s="14"/>
      <c r="T108" s="13"/>
      <c r="V108" s="29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</row>
    <row r="109" spans="1:37" ht="10.5" customHeight="1" x14ac:dyDescent="0.25">
      <c r="A109" s="54"/>
      <c r="B109" s="54"/>
      <c r="C109" s="54"/>
      <c r="D109" s="54"/>
      <c r="E109" s="19"/>
      <c r="F109" s="11"/>
      <c r="G109" s="19"/>
      <c r="H109" s="11"/>
      <c r="I109" s="19"/>
      <c r="J109" s="19"/>
      <c r="K109" s="11"/>
      <c r="L109" s="19"/>
      <c r="M109" s="20"/>
      <c r="O109" s="15"/>
      <c r="R109" s="118"/>
      <c r="S109" s="14"/>
      <c r="T109" s="13"/>
      <c r="V109" s="29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</row>
    <row r="110" spans="1:37" ht="10.5" customHeight="1" x14ac:dyDescent="0.25">
      <c r="A110" s="54"/>
      <c r="B110" s="54"/>
      <c r="C110" s="54"/>
      <c r="D110" s="54"/>
      <c r="E110" s="19"/>
      <c r="F110" s="11"/>
      <c r="G110" s="19"/>
      <c r="H110" s="11"/>
      <c r="I110" s="19"/>
      <c r="J110" s="19"/>
      <c r="K110" s="11"/>
      <c r="L110" s="19"/>
      <c r="M110" s="20"/>
      <c r="O110" s="15"/>
      <c r="R110" s="118"/>
      <c r="S110" s="14"/>
      <c r="T110" s="13"/>
      <c r="V110" s="29"/>
      <c r="W110" s="3"/>
      <c r="X110" s="3"/>
      <c r="Y110" s="3"/>
      <c r="Z110" s="3"/>
      <c r="AA110" s="3"/>
      <c r="AB110" s="3"/>
      <c r="AC110" s="65"/>
      <c r="AD110" s="4"/>
      <c r="AK110" s="26"/>
    </row>
    <row r="111" spans="1:37" ht="10.5" customHeight="1" x14ac:dyDescent="0.25">
      <c r="A111" s="54"/>
      <c r="B111" s="54"/>
      <c r="C111" s="54"/>
      <c r="D111" s="54"/>
      <c r="E111" s="19"/>
      <c r="F111" s="11"/>
      <c r="G111" s="19"/>
      <c r="H111" s="11"/>
      <c r="I111" s="19"/>
      <c r="J111" s="19"/>
      <c r="K111" s="11"/>
      <c r="L111" s="19"/>
      <c r="M111" s="20"/>
      <c r="O111" s="15"/>
      <c r="S111" s="14"/>
      <c r="T111" s="13"/>
      <c r="V111" s="29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</row>
    <row r="112" spans="1:37" ht="10.5" customHeight="1" x14ac:dyDescent="0.25">
      <c r="A112" s="54"/>
      <c r="B112" s="54"/>
      <c r="C112" s="54"/>
      <c r="D112" s="54"/>
      <c r="E112" s="19"/>
      <c r="F112" s="11"/>
      <c r="G112" s="19"/>
      <c r="H112" s="11"/>
      <c r="I112" s="19"/>
      <c r="J112" s="19"/>
      <c r="K112" s="11"/>
      <c r="L112" s="19"/>
      <c r="M112" s="20"/>
      <c r="O112" s="15"/>
      <c r="S112" s="14"/>
      <c r="T112" s="13"/>
      <c r="V112" s="29"/>
      <c r="W112" s="3"/>
      <c r="X112" s="3"/>
      <c r="Y112" s="3"/>
      <c r="Z112" s="3"/>
      <c r="AA112" s="3"/>
      <c r="AB112" s="3"/>
      <c r="AC112" s="65"/>
      <c r="AD112" s="4"/>
    </row>
    <row r="113" spans="1:38" ht="10.5" customHeight="1" x14ac:dyDescent="0.25">
      <c r="A113" s="54"/>
      <c r="B113" s="54"/>
      <c r="C113" s="54"/>
      <c r="D113" s="54"/>
      <c r="E113" s="19"/>
      <c r="F113" s="11"/>
      <c r="G113" s="19"/>
      <c r="H113" s="11"/>
      <c r="I113" s="19"/>
      <c r="J113" s="19"/>
      <c r="K113" s="11"/>
      <c r="L113" s="19"/>
      <c r="M113" s="20"/>
      <c r="O113" s="15"/>
      <c r="S113" s="14"/>
      <c r="T113" s="13"/>
      <c r="V113" s="29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65"/>
      <c r="AI113" s="3"/>
      <c r="AJ113" s="3"/>
      <c r="AK113" s="3"/>
    </row>
    <row r="114" spans="1:38" ht="10.5" customHeight="1" x14ac:dyDescent="0.25">
      <c r="A114" s="54"/>
      <c r="B114" s="54"/>
      <c r="C114" s="54"/>
      <c r="D114" s="54"/>
      <c r="E114" s="19"/>
      <c r="F114" s="11"/>
      <c r="G114" s="19"/>
      <c r="H114" s="11"/>
      <c r="I114" s="19"/>
      <c r="J114" s="19"/>
      <c r="K114" s="11"/>
      <c r="L114" s="19"/>
      <c r="M114" s="20"/>
      <c r="O114" s="15"/>
      <c r="S114" s="14"/>
      <c r="T114" s="13"/>
      <c r="V114" s="29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</row>
    <row r="115" spans="1:38" ht="10.5" customHeight="1" x14ac:dyDescent="0.25">
      <c r="A115" s="54"/>
      <c r="B115" s="54"/>
      <c r="C115" s="54"/>
      <c r="D115" s="54"/>
      <c r="E115" s="19"/>
      <c r="F115" s="11"/>
      <c r="G115" s="19"/>
      <c r="H115" s="11"/>
      <c r="I115" s="19"/>
      <c r="J115" s="19"/>
      <c r="K115" s="11"/>
      <c r="L115" s="19"/>
      <c r="M115" s="20"/>
      <c r="O115" s="15"/>
      <c r="S115" s="14"/>
      <c r="T115" s="13"/>
      <c r="V115" s="29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</row>
    <row r="116" spans="1:38" ht="10.5" customHeight="1" x14ac:dyDescent="0.25">
      <c r="A116" s="54"/>
      <c r="B116" s="54"/>
      <c r="C116" s="54"/>
      <c r="D116" s="54"/>
      <c r="E116" s="19"/>
      <c r="F116" s="11"/>
      <c r="G116" s="19"/>
      <c r="H116" s="11"/>
      <c r="I116" s="19"/>
      <c r="J116" s="19"/>
      <c r="K116" s="11"/>
      <c r="L116" s="19"/>
      <c r="M116" s="20"/>
      <c r="O116" s="15"/>
      <c r="S116" s="14"/>
      <c r="T116" s="13"/>
      <c r="V116" s="29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</row>
    <row r="117" spans="1:38" ht="10.5" customHeight="1" x14ac:dyDescent="0.25">
      <c r="A117" s="54"/>
      <c r="B117" s="54"/>
      <c r="C117" s="54"/>
      <c r="D117" s="54"/>
      <c r="E117" s="19"/>
      <c r="F117" s="11"/>
      <c r="G117" s="19"/>
      <c r="H117" s="11"/>
      <c r="I117" s="19"/>
      <c r="J117" s="19"/>
      <c r="K117" s="11"/>
      <c r="L117" s="19"/>
      <c r="M117" s="20"/>
      <c r="O117" s="15"/>
      <c r="S117" s="14"/>
      <c r="T117" s="13"/>
      <c r="V117" s="29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86"/>
      <c r="AI117" s="3"/>
      <c r="AJ117" s="3"/>
      <c r="AK117" s="3"/>
    </row>
    <row r="118" spans="1:38" ht="10.5" customHeight="1" x14ac:dyDescent="0.25">
      <c r="A118" s="54"/>
      <c r="B118" s="54"/>
      <c r="C118" s="54"/>
      <c r="D118" s="54"/>
      <c r="E118" s="19"/>
      <c r="F118" s="11"/>
      <c r="G118" s="19"/>
      <c r="H118" s="11"/>
      <c r="I118" s="19"/>
      <c r="J118" s="19"/>
      <c r="K118" s="11"/>
      <c r="L118" s="19"/>
      <c r="M118" s="20"/>
      <c r="O118" s="15"/>
      <c r="S118" s="14"/>
      <c r="T118" s="13"/>
      <c r="V118" s="29"/>
      <c r="W118" s="3"/>
      <c r="X118" s="3"/>
      <c r="Y118" s="3"/>
      <c r="Z118" s="3"/>
      <c r="AA118" s="3"/>
      <c r="AB118" s="3"/>
      <c r="AC118" s="65"/>
      <c r="AD118" s="3"/>
      <c r="AE118" s="3"/>
      <c r="AF118" s="3"/>
      <c r="AG118" s="3"/>
      <c r="AH118" s="3"/>
      <c r="AI118" s="3"/>
      <c r="AJ118" s="3"/>
      <c r="AK118" s="3"/>
    </row>
    <row r="119" spans="1:38" ht="10.5" customHeight="1" x14ac:dyDescent="0.25">
      <c r="A119" s="54"/>
      <c r="B119" s="54"/>
      <c r="C119" s="54"/>
      <c r="D119" s="54"/>
      <c r="E119" s="19"/>
      <c r="F119" s="11"/>
      <c r="G119" s="19"/>
      <c r="H119" s="11"/>
      <c r="I119" s="19"/>
      <c r="J119" s="19"/>
      <c r="K119" s="11"/>
      <c r="L119" s="19"/>
      <c r="M119" s="20"/>
      <c r="O119" s="15"/>
      <c r="S119" s="14"/>
      <c r="T119" s="13"/>
      <c r="V119" s="29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65"/>
      <c r="AI119" s="3"/>
      <c r="AJ119" s="3"/>
      <c r="AK119" s="3"/>
    </row>
    <row r="120" spans="1:38" ht="10.5" customHeight="1" x14ac:dyDescent="0.25">
      <c r="A120" s="54"/>
      <c r="B120" s="54"/>
      <c r="C120" s="54"/>
      <c r="D120" s="54"/>
      <c r="E120" s="19"/>
      <c r="F120" s="11"/>
      <c r="G120" s="19"/>
      <c r="H120" s="11"/>
      <c r="I120" s="19"/>
      <c r="J120" s="19"/>
      <c r="K120" s="11"/>
      <c r="L120" s="19"/>
      <c r="M120" s="20"/>
      <c r="O120" s="15"/>
      <c r="S120" s="14"/>
      <c r="T120" s="13"/>
      <c r="V120" s="29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</row>
    <row r="121" spans="1:38" ht="10.5" customHeight="1" x14ac:dyDescent="0.25">
      <c r="A121" s="54"/>
      <c r="B121" s="54"/>
      <c r="C121" s="54"/>
      <c r="D121" s="54"/>
      <c r="E121" s="19"/>
      <c r="F121" s="11"/>
      <c r="G121" s="19"/>
      <c r="H121" s="11"/>
      <c r="I121" s="19"/>
      <c r="J121" s="19"/>
      <c r="K121" s="11"/>
      <c r="L121" s="19"/>
      <c r="M121" s="20"/>
      <c r="O121" s="15"/>
      <c r="S121" s="14"/>
      <c r="T121" s="13"/>
      <c r="V121" s="29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3"/>
      <c r="AI121" s="3"/>
      <c r="AJ121" s="26"/>
      <c r="AK121" s="26"/>
    </row>
    <row r="122" spans="1:38" ht="10.5" customHeight="1" x14ac:dyDescent="0.25">
      <c r="A122" s="54"/>
      <c r="B122" s="54"/>
      <c r="C122" s="54"/>
      <c r="D122" s="54"/>
      <c r="E122" s="19"/>
      <c r="F122" s="11"/>
      <c r="G122" s="19"/>
      <c r="H122" s="11"/>
      <c r="I122" s="19"/>
      <c r="J122" s="19"/>
      <c r="K122" s="11"/>
      <c r="L122" s="19"/>
      <c r="M122" s="20"/>
      <c r="O122" s="15"/>
      <c r="S122" s="14"/>
      <c r="T122" s="13"/>
      <c r="V122" s="29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3"/>
      <c r="AJ122" s="26"/>
      <c r="AK122" s="26"/>
      <c r="AL122" s="86"/>
    </row>
    <row r="123" spans="1:38" ht="10.5" customHeight="1" x14ac:dyDescent="0.25">
      <c r="A123" s="54"/>
      <c r="B123" s="54"/>
      <c r="C123" s="54"/>
      <c r="D123" s="54"/>
      <c r="E123" s="19"/>
      <c r="F123" s="11"/>
      <c r="G123" s="19"/>
      <c r="H123" s="11"/>
      <c r="I123" s="19"/>
      <c r="J123" s="19"/>
      <c r="K123" s="11"/>
      <c r="L123" s="19"/>
      <c r="M123" s="20"/>
      <c r="O123" s="15"/>
      <c r="S123" s="14"/>
      <c r="T123" s="13"/>
      <c r="V123" s="29"/>
      <c r="W123" s="26"/>
      <c r="X123" s="26"/>
      <c r="Y123" s="26"/>
      <c r="Z123" s="26"/>
      <c r="AA123" s="26"/>
      <c r="AC123" s="26"/>
      <c r="AD123" s="26"/>
      <c r="AE123" s="26"/>
      <c r="AF123" s="26"/>
      <c r="AG123" s="26"/>
      <c r="AH123" s="23"/>
      <c r="AI123" s="3"/>
      <c r="AJ123" s="26"/>
      <c r="AK123" s="26"/>
    </row>
    <row r="124" spans="1:38" ht="10.5" customHeight="1" x14ac:dyDescent="0.25">
      <c r="A124" s="54"/>
      <c r="B124" s="54"/>
      <c r="C124" s="54"/>
      <c r="D124" s="54"/>
      <c r="E124" s="19"/>
      <c r="F124" s="11"/>
      <c r="G124" s="19"/>
      <c r="H124" s="11"/>
      <c r="I124" s="19"/>
      <c r="J124" s="19"/>
      <c r="K124" s="11"/>
      <c r="L124" s="19"/>
      <c r="M124" s="20"/>
      <c r="O124" s="15"/>
      <c r="S124" s="14"/>
      <c r="T124" s="13"/>
      <c r="V124" s="29"/>
      <c r="W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3"/>
      <c r="AJ124" s="26"/>
      <c r="AK124" s="26"/>
    </row>
    <row r="125" spans="1:38" ht="10.5" customHeight="1" x14ac:dyDescent="0.25">
      <c r="A125" s="54"/>
      <c r="B125" s="54"/>
      <c r="C125" s="54"/>
      <c r="D125" s="54"/>
      <c r="E125" s="19"/>
      <c r="F125" s="11"/>
      <c r="G125" s="19"/>
      <c r="H125" s="11"/>
      <c r="I125" s="19"/>
      <c r="J125" s="19"/>
      <c r="K125" s="11"/>
      <c r="L125" s="19"/>
      <c r="M125" s="20"/>
      <c r="O125" s="15"/>
      <c r="S125" s="14"/>
      <c r="T125" s="13"/>
      <c r="V125" s="29"/>
      <c r="W125" s="26"/>
      <c r="X125" s="26"/>
      <c r="Y125" s="4"/>
      <c r="AA125" s="26"/>
      <c r="AB125" s="26"/>
      <c r="AC125" s="26"/>
      <c r="AD125" s="26"/>
      <c r="AE125" s="26"/>
      <c r="AF125" s="26"/>
      <c r="AG125" s="26"/>
      <c r="AH125" s="26"/>
      <c r="AI125" s="3"/>
      <c r="AJ125" s="26"/>
      <c r="AK125" s="26"/>
    </row>
    <row r="126" spans="1:38" ht="10.5" customHeight="1" x14ac:dyDescent="0.25">
      <c r="A126" s="54"/>
      <c r="B126" s="54"/>
      <c r="C126" s="54"/>
      <c r="D126" s="54"/>
      <c r="E126" s="19"/>
      <c r="F126" s="11"/>
      <c r="G126" s="19"/>
      <c r="H126" s="11"/>
      <c r="I126" s="19"/>
      <c r="J126" s="19"/>
      <c r="K126" s="11"/>
      <c r="L126" s="19"/>
      <c r="M126" s="20"/>
      <c r="O126" s="15"/>
      <c r="S126" s="14"/>
      <c r="T126" s="13"/>
      <c r="V126" s="29"/>
      <c r="W126" s="26"/>
      <c r="X126" s="26"/>
      <c r="Y126" s="26"/>
      <c r="Z126" s="26"/>
      <c r="AA126" s="26"/>
      <c r="AB126" s="26"/>
      <c r="AC126" s="26"/>
      <c r="AD126" s="26"/>
      <c r="AE126" s="26"/>
      <c r="AF126" s="87"/>
      <c r="AG126" s="26"/>
      <c r="AH126" s="26"/>
      <c r="AI126" s="3"/>
      <c r="AJ126" s="26"/>
      <c r="AK126" s="26"/>
    </row>
    <row r="127" spans="1:38" ht="10.5" customHeight="1" x14ac:dyDescent="0.25">
      <c r="A127" s="54"/>
      <c r="B127" s="54"/>
      <c r="C127" s="54"/>
      <c r="D127" s="54"/>
      <c r="E127" s="19"/>
      <c r="F127" s="11"/>
      <c r="G127" s="19"/>
      <c r="H127" s="11"/>
      <c r="I127" s="19"/>
      <c r="J127" s="19"/>
      <c r="K127" s="11"/>
      <c r="L127" s="19"/>
      <c r="M127" s="20"/>
      <c r="O127" s="15"/>
      <c r="S127" s="14"/>
      <c r="T127" s="13"/>
      <c r="V127" s="29"/>
      <c r="W127" s="26"/>
      <c r="X127" s="26"/>
      <c r="Y127" s="26"/>
      <c r="Z127" s="26"/>
      <c r="AA127" s="26"/>
      <c r="AB127" s="26"/>
      <c r="AC127" s="26"/>
      <c r="AD127" s="26"/>
      <c r="AE127" s="26"/>
      <c r="AF127" s="87"/>
      <c r="AG127" s="26"/>
      <c r="AH127" s="26"/>
      <c r="AI127" s="3"/>
      <c r="AJ127" s="26"/>
      <c r="AK127" s="26"/>
    </row>
    <row r="128" spans="1:38" ht="10.5" customHeight="1" x14ac:dyDescent="0.25">
      <c r="A128" s="54"/>
      <c r="B128" s="54"/>
      <c r="C128" s="54"/>
      <c r="D128" s="54"/>
      <c r="E128" s="19"/>
      <c r="F128" s="11"/>
      <c r="G128" s="19"/>
      <c r="H128" s="11"/>
      <c r="I128" s="19"/>
      <c r="J128" s="19"/>
      <c r="K128" s="11"/>
      <c r="L128" s="19"/>
      <c r="M128" s="20"/>
      <c r="O128" s="15"/>
      <c r="S128" s="14"/>
      <c r="T128" s="13"/>
      <c r="V128" s="29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3"/>
      <c r="AJ128" s="26"/>
      <c r="AK128" s="26"/>
    </row>
    <row r="129" spans="1:38" ht="10.5" customHeight="1" x14ac:dyDescent="0.3">
      <c r="A129" s="53"/>
      <c r="B129" s="50"/>
      <c r="C129" s="54"/>
      <c r="D129" s="51"/>
      <c r="E129" s="54"/>
      <c r="F129" s="51"/>
      <c r="G129" s="19"/>
      <c r="H129" s="11"/>
      <c r="I129" s="19"/>
      <c r="J129" s="54"/>
      <c r="K129" s="11"/>
      <c r="L129" s="19"/>
      <c r="M129" s="51"/>
      <c r="O129" s="15"/>
      <c r="S129" s="14"/>
      <c r="T129" s="13"/>
      <c r="V129" s="29"/>
      <c r="W129" s="26"/>
      <c r="X129" s="26"/>
      <c r="Y129" s="26"/>
      <c r="AA129" s="26"/>
      <c r="AB129" s="26"/>
      <c r="AC129" s="23"/>
      <c r="AD129" s="26"/>
      <c r="AE129" s="26"/>
      <c r="AF129" s="26"/>
      <c r="AG129" s="26"/>
      <c r="AH129" s="23"/>
      <c r="AI129" s="3"/>
      <c r="AJ129" s="26"/>
      <c r="AK129" s="26"/>
    </row>
    <row r="130" spans="1:38" ht="10.5" customHeight="1" x14ac:dyDescent="0.3">
      <c r="A130" s="53"/>
      <c r="B130" s="50"/>
      <c r="C130" s="54"/>
      <c r="D130" s="51"/>
      <c r="E130" s="54"/>
      <c r="F130" s="51"/>
      <c r="G130" s="19"/>
      <c r="H130" s="11"/>
      <c r="I130" s="19"/>
      <c r="J130" s="54"/>
      <c r="K130" s="11"/>
      <c r="L130" s="19"/>
      <c r="M130" s="51"/>
      <c r="O130" s="15"/>
      <c r="S130" s="14"/>
      <c r="T130" s="13"/>
      <c r="V130" s="29"/>
      <c r="W130" s="26"/>
      <c r="X130" s="26"/>
      <c r="Y130" s="26"/>
      <c r="AA130" s="26"/>
      <c r="AB130" s="26"/>
      <c r="AC130" s="23"/>
      <c r="AD130" s="26"/>
      <c r="AE130" s="26"/>
      <c r="AF130" s="26"/>
      <c r="AG130" s="26"/>
      <c r="AH130" s="26"/>
      <c r="AI130" s="3"/>
      <c r="AJ130" s="26"/>
      <c r="AK130" s="26"/>
    </row>
    <row r="131" spans="1:38" ht="10.5" customHeight="1" x14ac:dyDescent="0.3">
      <c r="A131" s="53"/>
      <c r="B131" s="50"/>
      <c r="C131" s="54"/>
      <c r="D131" s="51"/>
      <c r="E131" s="54"/>
      <c r="F131" s="51"/>
      <c r="G131" s="19"/>
      <c r="H131" s="11"/>
      <c r="I131" s="19"/>
      <c r="J131" s="54"/>
      <c r="K131" s="11"/>
      <c r="L131" s="19"/>
      <c r="M131" s="51"/>
      <c r="O131" s="15"/>
      <c r="S131" s="14"/>
      <c r="T131" s="13"/>
      <c r="V131" s="29"/>
      <c r="W131" s="26"/>
      <c r="X131" s="26"/>
      <c r="Y131" s="26"/>
      <c r="AA131" s="26"/>
      <c r="AB131" s="26"/>
      <c r="AC131" s="23"/>
      <c r="AD131" s="26"/>
      <c r="AE131" s="26"/>
      <c r="AF131" s="26"/>
      <c r="AG131" s="26"/>
      <c r="AH131" s="26"/>
      <c r="AI131" s="3"/>
      <c r="AJ131" s="26"/>
      <c r="AK131" s="26"/>
    </row>
    <row r="132" spans="1:38" ht="10.5" customHeight="1" x14ac:dyDescent="0.3">
      <c r="A132" s="53"/>
      <c r="B132" s="50"/>
      <c r="C132" s="54"/>
      <c r="D132" s="51"/>
      <c r="E132" s="54"/>
      <c r="F132" s="51"/>
      <c r="G132" s="19"/>
      <c r="H132" s="11"/>
      <c r="I132" s="19"/>
      <c r="J132" s="54"/>
      <c r="K132" s="11"/>
      <c r="L132" s="19"/>
      <c r="M132" s="51"/>
      <c r="O132" s="15"/>
      <c r="S132" s="14"/>
      <c r="T132" s="13"/>
      <c r="V132" s="29"/>
      <c r="W132" s="26"/>
      <c r="X132" s="26"/>
      <c r="Y132" s="26"/>
      <c r="AA132" s="26"/>
      <c r="AB132" s="26"/>
      <c r="AC132" s="23"/>
      <c r="AD132" s="116"/>
      <c r="AE132" s="87"/>
      <c r="AF132" s="26"/>
      <c r="AG132" s="26"/>
      <c r="AH132" s="26"/>
      <c r="AI132" s="3"/>
      <c r="AJ132" s="26"/>
      <c r="AK132" s="26"/>
    </row>
    <row r="133" spans="1:38" ht="10.5" customHeight="1" x14ac:dyDescent="0.3">
      <c r="A133" s="53"/>
      <c r="B133" s="50"/>
      <c r="C133" s="54"/>
      <c r="D133" s="51"/>
      <c r="E133" s="54"/>
      <c r="F133" s="51"/>
      <c r="G133" s="19"/>
      <c r="H133" s="11"/>
      <c r="I133" s="19"/>
      <c r="J133" s="54"/>
      <c r="K133" s="11"/>
      <c r="L133" s="19"/>
      <c r="M133" s="51"/>
      <c r="O133" s="15"/>
      <c r="S133" s="14"/>
      <c r="T133" s="13"/>
      <c r="V133" s="29"/>
      <c r="W133" s="26"/>
      <c r="X133" s="26"/>
      <c r="Y133" s="26"/>
      <c r="AA133" s="26"/>
      <c r="AB133" s="26"/>
      <c r="AC133" s="26"/>
      <c r="AD133" s="26"/>
      <c r="AE133" s="26"/>
      <c r="AF133" s="26"/>
      <c r="AG133" s="26"/>
      <c r="AH133" s="23"/>
      <c r="AI133" s="3"/>
      <c r="AJ133" s="26"/>
      <c r="AK133" s="26"/>
    </row>
    <row r="134" spans="1:38" ht="10.5" customHeight="1" x14ac:dyDescent="0.3">
      <c r="A134" s="53"/>
      <c r="B134" s="50"/>
      <c r="C134" s="54"/>
      <c r="D134" s="51"/>
      <c r="E134" s="54"/>
      <c r="F134" s="51"/>
      <c r="G134" s="19"/>
      <c r="H134" s="11"/>
      <c r="I134" s="19"/>
      <c r="J134" s="54"/>
      <c r="K134" s="11"/>
      <c r="L134" s="19"/>
      <c r="M134" s="51"/>
      <c r="O134" s="15"/>
      <c r="S134" s="14"/>
      <c r="T134" s="13"/>
      <c r="V134" s="29"/>
      <c r="W134" s="26"/>
      <c r="X134" s="26"/>
      <c r="Y134" s="26"/>
      <c r="AA134" s="26"/>
      <c r="AB134" s="26"/>
      <c r="AC134" s="23"/>
      <c r="AD134" s="116"/>
      <c r="AE134" s="87"/>
      <c r="AF134" s="26"/>
      <c r="AG134" s="26"/>
      <c r="AH134" s="26"/>
      <c r="AI134" s="3"/>
      <c r="AJ134" s="26"/>
      <c r="AK134" s="26"/>
    </row>
    <row r="135" spans="1:38" ht="10.5" customHeight="1" x14ac:dyDescent="0.3">
      <c r="A135" s="53"/>
      <c r="B135" s="50"/>
      <c r="C135" s="54"/>
      <c r="D135" s="51"/>
      <c r="E135" s="54"/>
      <c r="F135" s="51"/>
      <c r="G135" s="19"/>
      <c r="H135" s="11"/>
      <c r="I135" s="19"/>
      <c r="J135" s="54"/>
      <c r="K135" s="11"/>
      <c r="L135" s="19"/>
      <c r="M135" s="51"/>
      <c r="O135" s="15"/>
      <c r="S135" s="14"/>
      <c r="T135" s="13"/>
      <c r="V135" s="29"/>
      <c r="W135" s="26"/>
      <c r="X135" s="26"/>
      <c r="Y135" s="26"/>
      <c r="AA135" s="26"/>
      <c r="AB135" s="26"/>
      <c r="AC135" s="26"/>
      <c r="AD135" s="26"/>
      <c r="AE135" s="26"/>
      <c r="AF135" s="26"/>
      <c r="AG135" s="26"/>
      <c r="AH135" s="23"/>
      <c r="AI135" s="3"/>
      <c r="AJ135" s="26"/>
      <c r="AK135" s="26"/>
    </row>
    <row r="136" spans="1:38" ht="10.5" customHeight="1" x14ac:dyDescent="0.3">
      <c r="A136" s="53"/>
      <c r="B136" s="50"/>
      <c r="C136" s="54"/>
      <c r="D136" s="51"/>
      <c r="E136" s="54"/>
      <c r="F136" s="51"/>
      <c r="G136" s="19"/>
      <c r="H136" s="11"/>
      <c r="I136" s="19"/>
      <c r="J136" s="54"/>
      <c r="K136" s="11"/>
      <c r="L136" s="19"/>
      <c r="M136" s="51"/>
      <c r="O136" s="15"/>
      <c r="S136" s="14"/>
      <c r="T136" s="13"/>
      <c r="V136" s="29"/>
      <c r="AA136" s="26"/>
      <c r="AH136" s="56"/>
      <c r="AI136" s="26"/>
      <c r="AJ136" s="26"/>
    </row>
    <row r="137" spans="1:38" ht="10.5" customHeight="1" x14ac:dyDescent="0.3">
      <c r="A137" s="53"/>
      <c r="B137" s="50"/>
      <c r="C137" s="54"/>
      <c r="D137" s="51"/>
      <c r="E137" s="54"/>
      <c r="F137" s="51"/>
      <c r="G137" s="19"/>
      <c r="H137" s="11"/>
      <c r="I137" s="19"/>
      <c r="J137" s="54"/>
      <c r="K137" s="11"/>
      <c r="L137" s="19"/>
      <c r="M137" s="51"/>
      <c r="O137" s="15"/>
      <c r="S137" s="14"/>
      <c r="T137" s="13"/>
      <c r="V137" s="29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3"/>
      <c r="AJ137" s="26"/>
      <c r="AK137" s="26"/>
    </row>
    <row r="138" spans="1:38" ht="10.5" customHeight="1" x14ac:dyDescent="0.3">
      <c r="A138" s="53"/>
      <c r="B138" s="50"/>
      <c r="C138" s="54"/>
      <c r="D138" s="51"/>
      <c r="E138" s="54"/>
      <c r="F138" s="51"/>
      <c r="G138" s="19"/>
      <c r="H138" s="11"/>
      <c r="I138" s="19"/>
      <c r="J138" s="54"/>
      <c r="K138" s="11"/>
      <c r="L138" s="19"/>
      <c r="M138" s="51"/>
      <c r="O138" s="15"/>
      <c r="S138" s="14"/>
      <c r="T138" s="13"/>
      <c r="V138" s="29"/>
      <c r="W138" s="26"/>
      <c r="X138" s="26"/>
      <c r="Y138" s="26"/>
      <c r="AA138" s="26"/>
      <c r="AB138" s="26"/>
      <c r="AC138" s="26"/>
      <c r="AD138" s="26"/>
      <c r="AE138" s="26"/>
      <c r="AF138" s="26"/>
      <c r="AG138" s="26"/>
      <c r="AH138" s="26"/>
      <c r="AI138" s="3"/>
      <c r="AJ138" s="26"/>
      <c r="AK138" s="26"/>
    </row>
    <row r="139" spans="1:38" ht="10.5" customHeight="1" x14ac:dyDescent="0.3">
      <c r="A139" s="53"/>
      <c r="B139" s="50"/>
      <c r="C139" s="54"/>
      <c r="D139" s="51"/>
      <c r="E139" s="54"/>
      <c r="F139" s="51"/>
      <c r="G139" s="19"/>
      <c r="H139" s="11"/>
      <c r="I139" s="19"/>
      <c r="J139" s="54"/>
      <c r="K139" s="11"/>
      <c r="L139" s="19"/>
      <c r="M139" s="51"/>
      <c r="O139" s="15"/>
      <c r="S139" s="14"/>
      <c r="T139" s="13"/>
      <c r="V139" s="29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</row>
    <row r="140" spans="1:38" ht="10.5" customHeight="1" x14ac:dyDescent="0.3">
      <c r="A140" s="53"/>
      <c r="B140" s="50"/>
      <c r="C140" s="54"/>
      <c r="D140" s="51"/>
      <c r="E140" s="54"/>
      <c r="F140" s="51"/>
      <c r="G140" s="19"/>
      <c r="H140" s="11"/>
      <c r="I140" s="19"/>
      <c r="J140" s="54"/>
      <c r="K140" s="11"/>
      <c r="L140" s="19"/>
      <c r="M140" s="51"/>
      <c r="O140" s="15"/>
      <c r="S140" s="14"/>
      <c r="T140" s="13"/>
      <c r="V140" s="29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</row>
    <row r="141" spans="1:38" ht="10.5" customHeight="1" x14ac:dyDescent="0.3">
      <c r="A141" s="53"/>
      <c r="B141" s="50"/>
      <c r="C141" s="54"/>
      <c r="D141" s="51"/>
      <c r="E141" s="54"/>
      <c r="F141" s="51"/>
      <c r="G141" s="19"/>
      <c r="H141" s="11"/>
      <c r="I141" s="19"/>
      <c r="J141" s="54"/>
      <c r="K141" s="11"/>
      <c r="L141" s="19"/>
      <c r="M141" s="51"/>
      <c r="O141" s="15"/>
      <c r="S141" s="14"/>
      <c r="T141" s="13"/>
      <c r="V141" s="29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</row>
    <row r="142" spans="1:38" ht="10.5" customHeight="1" x14ac:dyDescent="0.3">
      <c r="A142" s="53"/>
      <c r="B142" s="50"/>
      <c r="C142" s="54"/>
      <c r="D142" s="51"/>
      <c r="E142" s="54"/>
      <c r="F142" s="51"/>
      <c r="G142" s="19"/>
      <c r="H142" s="11"/>
      <c r="I142" s="19"/>
      <c r="J142" s="54"/>
      <c r="K142" s="11"/>
      <c r="L142" s="19"/>
      <c r="M142" s="51"/>
      <c r="O142" s="15"/>
      <c r="S142" s="14"/>
      <c r="T142" s="13"/>
      <c r="V142" s="29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</row>
    <row r="143" spans="1:38" ht="10.5" customHeight="1" x14ac:dyDescent="0.3">
      <c r="A143" s="53"/>
      <c r="B143" s="50"/>
      <c r="C143" s="54"/>
      <c r="D143" s="51"/>
      <c r="E143" s="54"/>
      <c r="F143" s="51"/>
      <c r="G143" s="19"/>
      <c r="H143" s="11"/>
      <c r="I143" s="19"/>
      <c r="J143" s="54"/>
      <c r="K143" s="11"/>
      <c r="L143" s="19"/>
      <c r="M143" s="51"/>
      <c r="O143" s="15"/>
      <c r="S143" s="14"/>
      <c r="T143" s="13"/>
      <c r="V143" s="29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</row>
    <row r="144" spans="1:38" ht="10.5" customHeight="1" x14ac:dyDescent="0.3">
      <c r="A144" s="53"/>
      <c r="B144" s="50"/>
      <c r="C144" s="54"/>
      <c r="D144" s="51"/>
      <c r="E144" s="54"/>
      <c r="F144" s="51"/>
      <c r="G144" s="19"/>
      <c r="H144" s="11"/>
      <c r="I144" s="19"/>
      <c r="J144" s="54"/>
      <c r="K144" s="11"/>
      <c r="L144" s="19"/>
      <c r="M144" s="51"/>
      <c r="O144" s="15"/>
      <c r="S144" s="14"/>
      <c r="T144" s="13"/>
      <c r="V144" s="29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</row>
    <row r="145" spans="1:38" ht="10.5" customHeight="1" x14ac:dyDescent="0.3">
      <c r="A145" s="53"/>
      <c r="B145" s="50"/>
      <c r="C145" s="54"/>
      <c r="D145" s="51"/>
      <c r="E145" s="54"/>
      <c r="F145" s="51"/>
      <c r="G145" s="19"/>
      <c r="H145" s="11"/>
      <c r="I145" s="19"/>
      <c r="J145" s="54"/>
      <c r="K145" s="11"/>
      <c r="L145" s="19"/>
      <c r="M145" s="51"/>
      <c r="O145" s="15"/>
      <c r="S145" s="14"/>
      <c r="T145" s="13"/>
      <c r="V145" s="29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</row>
    <row r="146" spans="1:38" ht="10.5" customHeight="1" x14ac:dyDescent="0.3">
      <c r="A146" s="53"/>
      <c r="B146" s="50"/>
      <c r="C146" s="54"/>
      <c r="D146" s="51"/>
      <c r="E146" s="54"/>
      <c r="F146" s="51"/>
      <c r="G146" s="19"/>
      <c r="H146" s="11"/>
      <c r="I146" s="19"/>
      <c r="J146" s="54"/>
      <c r="K146" s="11"/>
      <c r="L146" s="19"/>
      <c r="M146" s="51"/>
      <c r="O146" s="15"/>
      <c r="S146" s="14"/>
      <c r="T146" s="13"/>
      <c r="V146" s="29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</row>
    <row r="147" spans="1:38" ht="10.5" customHeight="1" x14ac:dyDescent="0.3">
      <c r="A147" s="53"/>
      <c r="B147" s="50"/>
      <c r="C147" s="54"/>
      <c r="D147" s="51"/>
      <c r="E147" s="54"/>
      <c r="F147" s="51"/>
      <c r="G147" s="19"/>
      <c r="H147" s="11"/>
      <c r="I147" s="19"/>
      <c r="J147" s="54"/>
      <c r="K147" s="11"/>
      <c r="L147" s="19"/>
      <c r="M147" s="51"/>
      <c r="O147" s="15"/>
      <c r="S147" s="14"/>
      <c r="T147" s="13"/>
      <c r="V147" s="29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</row>
    <row r="148" spans="1:38" ht="10.5" customHeight="1" x14ac:dyDescent="0.3">
      <c r="A148" s="53"/>
      <c r="B148" s="50"/>
      <c r="C148" s="54"/>
      <c r="D148" s="51"/>
      <c r="E148" s="54"/>
      <c r="F148" s="51"/>
      <c r="G148" s="19"/>
      <c r="H148" s="11"/>
      <c r="I148" s="19"/>
      <c r="J148" s="54"/>
      <c r="K148" s="11"/>
      <c r="L148" s="19"/>
      <c r="M148" s="51"/>
      <c r="O148" s="15"/>
      <c r="S148" s="14"/>
      <c r="T148" s="13"/>
      <c r="V148" s="29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</row>
    <row r="149" spans="1:38" ht="10.5" customHeight="1" x14ac:dyDescent="0.3">
      <c r="A149" s="53"/>
      <c r="B149" s="50"/>
      <c r="C149" s="54"/>
      <c r="D149" s="51"/>
      <c r="E149" s="54"/>
      <c r="F149" s="51"/>
      <c r="G149" s="19"/>
      <c r="H149" s="11"/>
      <c r="I149" s="19"/>
      <c r="J149" s="54"/>
      <c r="K149" s="11"/>
      <c r="L149" s="19"/>
      <c r="M149" s="51"/>
      <c r="O149" s="15"/>
      <c r="S149" s="14"/>
      <c r="T149" s="13"/>
      <c r="V149" s="29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</row>
    <row r="150" spans="1:38" ht="10.5" customHeight="1" x14ac:dyDescent="0.3">
      <c r="A150" s="53"/>
      <c r="B150" s="50"/>
      <c r="C150" s="54"/>
      <c r="D150" s="51"/>
      <c r="E150" s="54"/>
      <c r="F150" s="51"/>
      <c r="G150" s="19"/>
      <c r="H150" s="11"/>
      <c r="I150" s="19"/>
      <c r="J150" s="54"/>
      <c r="K150" s="11"/>
      <c r="L150" s="19"/>
      <c r="M150" s="51"/>
      <c r="O150" s="15"/>
      <c r="S150" s="14"/>
      <c r="T150" s="13"/>
      <c r="V150" s="29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</row>
    <row r="151" spans="1:38" ht="10.5" customHeight="1" x14ac:dyDescent="0.3">
      <c r="A151" s="53"/>
      <c r="B151" s="50"/>
      <c r="C151" s="54"/>
      <c r="D151" s="51"/>
      <c r="E151" s="54"/>
      <c r="F151" s="51"/>
      <c r="G151" s="19"/>
      <c r="H151" s="11"/>
      <c r="I151" s="19"/>
      <c r="J151" s="54"/>
      <c r="K151" s="11"/>
      <c r="L151" s="19"/>
      <c r="M151" s="51"/>
      <c r="O151" s="15"/>
      <c r="S151" s="14"/>
      <c r="T151" s="13"/>
      <c r="V151" s="29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</row>
    <row r="152" spans="1:38" ht="10.5" customHeight="1" x14ac:dyDescent="0.3">
      <c r="A152" s="53"/>
      <c r="B152" s="50"/>
      <c r="C152" s="54"/>
      <c r="D152" s="51"/>
      <c r="E152" s="54"/>
      <c r="F152" s="51"/>
      <c r="G152" s="19"/>
      <c r="H152" s="11"/>
      <c r="I152" s="19"/>
      <c r="J152" s="54"/>
      <c r="K152" s="11"/>
      <c r="L152" s="19"/>
      <c r="M152" s="51"/>
      <c r="O152" s="15"/>
      <c r="S152" s="14"/>
      <c r="T152" s="13"/>
      <c r="V152" s="29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</row>
    <row r="153" spans="1:38" ht="10.5" customHeight="1" x14ac:dyDescent="0.3">
      <c r="A153" s="53"/>
      <c r="B153" s="50"/>
      <c r="C153" s="54"/>
      <c r="D153" s="51"/>
      <c r="E153" s="54"/>
      <c r="F153" s="51"/>
      <c r="G153" s="19"/>
      <c r="H153" s="11"/>
      <c r="I153" s="19"/>
      <c r="J153" s="54"/>
      <c r="K153" s="11"/>
      <c r="L153" s="19"/>
      <c r="M153" s="51"/>
      <c r="O153" s="15"/>
      <c r="S153" s="14"/>
      <c r="T153" s="13"/>
      <c r="V153" s="29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</row>
    <row r="154" spans="1:38" ht="10.5" customHeight="1" x14ac:dyDescent="0.3">
      <c r="A154" s="53"/>
      <c r="B154" s="50"/>
      <c r="C154" s="54"/>
      <c r="D154" s="51"/>
      <c r="E154" s="54"/>
      <c r="F154" s="51"/>
      <c r="G154" s="19"/>
      <c r="H154" s="11"/>
      <c r="I154" s="19"/>
      <c r="J154" s="54"/>
      <c r="K154" s="11"/>
      <c r="L154" s="19"/>
      <c r="M154" s="51"/>
      <c r="O154" s="15"/>
      <c r="S154" s="14"/>
      <c r="T154" s="13"/>
      <c r="V154" s="29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</row>
    <row r="155" spans="1:38" ht="10.5" customHeight="1" x14ac:dyDescent="0.3">
      <c r="A155" s="53"/>
      <c r="B155" s="50"/>
      <c r="C155" s="54"/>
      <c r="D155" s="51"/>
      <c r="E155" s="54"/>
      <c r="F155" s="51"/>
      <c r="G155" s="19"/>
      <c r="H155" s="11"/>
      <c r="I155" s="19"/>
      <c r="J155" s="54"/>
      <c r="K155" s="11"/>
      <c r="L155" s="19"/>
      <c r="M155" s="51"/>
      <c r="O155" s="15"/>
      <c r="S155" s="14"/>
      <c r="T155" s="13"/>
      <c r="V155" s="29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</row>
    <row r="156" spans="1:38" ht="10.5" customHeight="1" x14ac:dyDescent="0.3">
      <c r="A156" s="53"/>
      <c r="B156" s="50"/>
      <c r="C156" s="54"/>
      <c r="D156" s="51"/>
      <c r="E156" s="54"/>
      <c r="F156" s="51"/>
      <c r="G156" s="19"/>
      <c r="H156" s="11"/>
      <c r="I156" s="19"/>
      <c r="J156" s="54"/>
      <c r="K156" s="11"/>
      <c r="L156" s="19"/>
      <c r="M156" s="51"/>
      <c r="O156" s="15"/>
      <c r="S156" s="14"/>
      <c r="T156" s="13"/>
      <c r="V156" s="29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</row>
    <row r="157" spans="1:38" ht="10.5" customHeight="1" x14ac:dyDescent="0.3">
      <c r="A157" s="53"/>
      <c r="B157" s="50"/>
      <c r="C157" s="54"/>
      <c r="D157" s="51"/>
      <c r="E157" s="54"/>
      <c r="F157" s="51"/>
      <c r="G157" s="19"/>
      <c r="H157" s="11"/>
      <c r="I157" s="19"/>
      <c r="J157" s="54"/>
      <c r="K157" s="11"/>
      <c r="L157" s="19"/>
      <c r="M157" s="51"/>
      <c r="O157" s="15"/>
      <c r="S157" s="14"/>
      <c r="T157" s="13"/>
      <c r="V157" s="29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</row>
    <row r="158" spans="1:38" ht="10.5" customHeight="1" x14ac:dyDescent="0.3">
      <c r="A158" s="53"/>
      <c r="B158" s="50"/>
      <c r="C158" s="54"/>
      <c r="D158" s="51"/>
      <c r="E158" s="54"/>
      <c r="F158" s="51"/>
      <c r="G158" s="19"/>
      <c r="H158" s="11"/>
      <c r="I158" s="19"/>
      <c r="J158" s="54"/>
      <c r="K158" s="11"/>
      <c r="L158" s="19"/>
      <c r="M158" s="51"/>
      <c r="O158" s="15"/>
      <c r="S158" s="14"/>
      <c r="T158" s="13"/>
      <c r="V158" s="29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3"/>
      <c r="AI158" s="26"/>
      <c r="AJ158" s="26"/>
      <c r="AK158" s="26"/>
      <c r="AL158" s="26"/>
    </row>
    <row r="159" spans="1:38" ht="10.5" customHeight="1" x14ac:dyDescent="0.3">
      <c r="A159" s="53"/>
      <c r="B159" s="50"/>
      <c r="C159" s="54"/>
      <c r="D159" s="51"/>
      <c r="E159" s="54"/>
      <c r="F159" s="51"/>
      <c r="G159" s="19"/>
      <c r="H159" s="11"/>
      <c r="I159" s="19"/>
      <c r="J159" s="54"/>
      <c r="K159" s="11"/>
      <c r="L159" s="19"/>
      <c r="M159" s="51"/>
      <c r="O159" s="15"/>
      <c r="S159" s="14"/>
      <c r="T159" s="13"/>
      <c r="V159" s="29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</row>
    <row r="160" spans="1:38" ht="10.5" customHeight="1" x14ac:dyDescent="0.3">
      <c r="A160" s="53"/>
      <c r="B160" s="50"/>
      <c r="C160" s="54"/>
      <c r="D160" s="51"/>
      <c r="E160" s="54"/>
      <c r="F160" s="51"/>
      <c r="G160" s="19"/>
      <c r="H160" s="11"/>
      <c r="I160" s="19"/>
      <c r="J160" s="54"/>
      <c r="K160" s="11"/>
      <c r="L160" s="19"/>
      <c r="M160" s="51"/>
      <c r="O160" s="15"/>
      <c r="S160" s="14"/>
      <c r="T160" s="13"/>
      <c r="V160" s="29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</row>
    <row r="161" spans="1:39" ht="10.5" customHeight="1" x14ac:dyDescent="0.3">
      <c r="A161" s="53"/>
      <c r="B161" s="50"/>
      <c r="C161" s="54"/>
      <c r="D161" s="51"/>
      <c r="E161" s="54"/>
      <c r="F161" s="51"/>
      <c r="G161" s="19"/>
      <c r="H161" s="11"/>
      <c r="I161" s="19"/>
      <c r="J161" s="54"/>
      <c r="K161" s="11"/>
      <c r="L161" s="19"/>
      <c r="M161" s="51"/>
      <c r="O161" s="15"/>
      <c r="S161" s="14"/>
      <c r="T161" s="13"/>
      <c r="V161" s="29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</row>
    <row r="162" spans="1:39" ht="10.5" customHeight="1" x14ac:dyDescent="0.3">
      <c r="A162" s="53"/>
      <c r="B162" s="50"/>
      <c r="C162" s="54"/>
      <c r="D162" s="51"/>
      <c r="E162" s="54"/>
      <c r="F162" s="51"/>
      <c r="G162" s="19"/>
      <c r="H162" s="11"/>
      <c r="I162" s="19"/>
      <c r="J162" s="54"/>
      <c r="K162" s="11"/>
      <c r="L162" s="19"/>
      <c r="M162" s="51"/>
      <c r="O162" s="15"/>
      <c r="S162" s="14"/>
      <c r="T162" s="13"/>
      <c r="V162" s="29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</row>
    <row r="163" spans="1:39" ht="10.5" customHeight="1" x14ac:dyDescent="0.25">
      <c r="A163" s="14"/>
      <c r="B163" s="13"/>
      <c r="C163" s="13"/>
      <c r="D163" s="29"/>
      <c r="E163" s="26"/>
      <c r="F163" s="26"/>
      <c r="G163" s="26"/>
      <c r="H163" s="26"/>
      <c r="I163" s="26"/>
      <c r="J163" s="54"/>
      <c r="K163" s="11"/>
      <c r="L163" s="19"/>
      <c r="M163" s="51"/>
      <c r="O163" s="15"/>
      <c r="S163" s="14"/>
      <c r="T163" s="13"/>
      <c r="V163" s="29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</row>
    <row r="164" spans="1:39" ht="10.5" customHeight="1" x14ac:dyDescent="0.3">
      <c r="A164" s="53"/>
      <c r="B164" s="50"/>
      <c r="C164" s="54"/>
      <c r="D164" s="51"/>
      <c r="E164" s="54"/>
      <c r="F164" s="51"/>
      <c r="G164" s="19"/>
      <c r="H164" s="11"/>
      <c r="I164" s="19"/>
      <c r="J164" s="54"/>
      <c r="K164" s="11"/>
      <c r="L164" s="7"/>
      <c r="M164" s="51"/>
      <c r="O164" s="15"/>
      <c r="S164" s="14"/>
      <c r="T164" s="13"/>
      <c r="V164" s="29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</row>
    <row r="165" spans="1:39" ht="10.5" customHeight="1" x14ac:dyDescent="0.3">
      <c r="A165" s="53"/>
      <c r="B165" s="50"/>
      <c r="C165" s="54"/>
      <c r="D165" s="51"/>
      <c r="E165" s="54"/>
      <c r="F165" s="51"/>
      <c r="G165" s="19"/>
      <c r="H165" s="11"/>
      <c r="I165" s="19"/>
      <c r="J165" s="54"/>
      <c r="K165" s="11"/>
      <c r="L165" s="19"/>
      <c r="M165" s="51"/>
      <c r="O165" s="15"/>
      <c r="S165" s="21"/>
      <c r="T165" s="23"/>
      <c r="U165" s="127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</row>
    <row r="166" spans="1:39" ht="10.5" customHeight="1" x14ac:dyDescent="0.3">
      <c r="A166" s="53"/>
      <c r="B166" s="50"/>
      <c r="C166" s="54"/>
      <c r="D166" s="51"/>
      <c r="E166" s="54"/>
      <c r="F166" s="51"/>
      <c r="G166" s="19"/>
      <c r="H166" s="11"/>
      <c r="I166" s="19"/>
      <c r="J166" s="54"/>
      <c r="K166" s="11"/>
      <c r="L166" s="19"/>
      <c r="M166" s="51"/>
      <c r="O166" s="15"/>
      <c r="S166" s="24"/>
      <c r="T166" s="2"/>
      <c r="U166" s="2"/>
      <c r="V166" s="29"/>
      <c r="W166" s="26"/>
      <c r="X166" s="26"/>
      <c r="Y166" s="26"/>
      <c r="Z166" s="26"/>
      <c r="AA166" s="26"/>
      <c r="AB166" s="26"/>
      <c r="AD166" s="26"/>
      <c r="AE166" s="26"/>
      <c r="AF166" s="26"/>
      <c r="AG166" s="3"/>
      <c r="AH166" s="3"/>
      <c r="AJ166" s="3"/>
      <c r="AK166" s="4"/>
    </row>
    <row r="167" spans="1:39" ht="10.5" customHeight="1" x14ac:dyDescent="0.3">
      <c r="A167" s="53"/>
      <c r="B167" s="50"/>
      <c r="C167" s="54"/>
      <c r="D167" s="51"/>
      <c r="E167" s="54"/>
      <c r="F167" s="51"/>
      <c r="G167" s="19"/>
      <c r="H167" s="11"/>
      <c r="I167" s="19"/>
      <c r="J167" s="54"/>
      <c r="K167" s="11"/>
      <c r="S167" s="24"/>
      <c r="T167" s="2"/>
      <c r="U167" s="2"/>
      <c r="V167" s="29"/>
      <c r="W167" s="6"/>
      <c r="X167" s="6"/>
      <c r="Y167" s="26"/>
      <c r="Z167" s="3"/>
      <c r="AA167" s="7"/>
      <c r="AB167" s="3"/>
      <c r="AD167" s="26"/>
      <c r="AE167" s="26"/>
      <c r="AF167" s="26"/>
      <c r="AG167" s="3"/>
      <c r="AH167" s="3"/>
      <c r="AJ167" s="3"/>
      <c r="AK167" s="3"/>
    </row>
    <row r="168" spans="1:39" ht="10.5" customHeight="1" x14ac:dyDescent="0.3">
      <c r="A168" s="53"/>
      <c r="B168" s="50"/>
      <c r="C168" s="54"/>
      <c r="D168" s="51"/>
      <c r="E168" s="54"/>
      <c r="F168" s="51"/>
      <c r="G168" s="19"/>
      <c r="H168" s="11"/>
      <c r="I168" s="19"/>
      <c r="J168" s="54"/>
      <c r="K168" s="11"/>
      <c r="S168" s="24"/>
      <c r="T168" s="3"/>
      <c r="U168" s="2"/>
      <c r="V168" s="5"/>
      <c r="AA168" s="7"/>
      <c r="AE168" s="3"/>
      <c r="AF168" s="3"/>
      <c r="AG168" s="7"/>
      <c r="AH168" s="7"/>
      <c r="AJ168" s="7"/>
    </row>
    <row r="169" spans="1:39" ht="10.5" customHeight="1" x14ac:dyDescent="0.3">
      <c r="A169" s="53"/>
      <c r="B169" s="50"/>
      <c r="C169" s="54"/>
      <c r="D169" s="51"/>
      <c r="E169" s="54"/>
      <c r="F169" s="51"/>
      <c r="G169" s="19"/>
      <c r="H169" s="11"/>
      <c r="I169" s="19"/>
      <c r="J169" s="19"/>
      <c r="K169" s="11"/>
      <c r="S169" s="24"/>
      <c r="T169" s="3"/>
      <c r="U169" s="2"/>
      <c r="V169" s="5"/>
      <c r="AA169" s="8"/>
      <c r="AE169" s="3"/>
      <c r="AF169" s="3"/>
      <c r="AG169" s="3"/>
      <c r="AH169" s="7"/>
      <c r="AJ169" s="7"/>
    </row>
    <row r="170" spans="1:39" ht="10.5" customHeight="1" x14ac:dyDescent="0.25">
      <c r="A170" s="11"/>
      <c r="B170" s="19"/>
      <c r="C170" s="19"/>
      <c r="D170" s="19"/>
      <c r="E170" s="19"/>
      <c r="F170" s="11"/>
      <c r="G170" s="19"/>
      <c r="H170" s="11"/>
      <c r="I170" s="19"/>
      <c r="J170" s="19"/>
      <c r="K170" s="11"/>
      <c r="S170" s="24"/>
      <c r="T170" s="3"/>
      <c r="U170" s="2"/>
      <c r="V170" s="5"/>
      <c r="AA170" s="8"/>
      <c r="AE170" s="3"/>
      <c r="AF170" s="3"/>
      <c r="AG170" s="3"/>
      <c r="AH170" s="7"/>
      <c r="AJ170" s="7"/>
      <c r="AM170" s="3"/>
    </row>
    <row r="171" spans="1:39" ht="10.5" customHeight="1" x14ac:dyDescent="0.25">
      <c r="A171" s="11"/>
      <c r="B171" s="19"/>
      <c r="C171" s="19"/>
      <c r="D171" s="19"/>
      <c r="E171" s="19"/>
      <c r="F171" s="11"/>
      <c r="G171" s="19"/>
      <c r="H171" s="11"/>
      <c r="I171" s="19"/>
      <c r="J171" s="19"/>
      <c r="K171" s="11"/>
      <c r="T171" s="22"/>
      <c r="U171" s="128"/>
      <c r="V171" s="6"/>
      <c r="W171" s="22"/>
      <c r="X171" s="5"/>
      <c r="Y171" s="4"/>
      <c r="Z171" s="26"/>
      <c r="AA171" s="41"/>
      <c r="AB171" s="26"/>
      <c r="AC171" s="41"/>
      <c r="AD171" s="22"/>
      <c r="AE171" s="4"/>
      <c r="AF171" s="3"/>
      <c r="AG171" s="3"/>
      <c r="AM171" s="3"/>
    </row>
    <row r="172" spans="1:39" ht="10.5" customHeight="1" x14ac:dyDescent="0.25">
      <c r="A172" s="11"/>
      <c r="B172" s="19"/>
      <c r="C172" s="19"/>
      <c r="D172" s="19"/>
      <c r="E172" s="19"/>
      <c r="F172" s="11"/>
      <c r="G172" s="19"/>
      <c r="H172" s="11"/>
      <c r="I172" s="19"/>
      <c r="J172" s="19"/>
      <c r="K172" s="11"/>
      <c r="L172" s="19"/>
      <c r="M172" s="20"/>
      <c r="S172" s="24"/>
      <c r="T172" s="22"/>
      <c r="U172" s="128"/>
      <c r="V172" s="5"/>
      <c r="W172" s="3"/>
      <c r="X172" s="22"/>
      <c r="Y172" s="4"/>
      <c r="Z172" s="26"/>
      <c r="AA172" s="41"/>
      <c r="AB172" s="26"/>
      <c r="AC172" s="41"/>
      <c r="AD172" s="22"/>
      <c r="AE172" s="4"/>
      <c r="AF172" s="22"/>
      <c r="AG172" s="22"/>
      <c r="AM172" s="3"/>
    </row>
    <row r="173" spans="1:39" s="22" customFormat="1" ht="10.5" customHeight="1" x14ac:dyDescent="0.25">
      <c r="A173" s="11"/>
      <c r="B173" s="19"/>
      <c r="C173" s="19"/>
      <c r="D173" s="19"/>
      <c r="E173" s="19"/>
      <c r="F173" s="11"/>
      <c r="G173" s="19"/>
      <c r="H173" s="11"/>
      <c r="I173" s="19"/>
      <c r="J173" s="19"/>
      <c r="K173" s="11"/>
      <c r="L173" s="19"/>
      <c r="M173" s="20"/>
      <c r="R173" s="123"/>
      <c r="S173" s="10"/>
      <c r="T173" s="82"/>
      <c r="U173" s="128"/>
      <c r="V173" s="26"/>
      <c r="W173" s="27"/>
      <c r="Y173" s="26"/>
      <c r="Z173" s="26"/>
      <c r="AA173" s="41"/>
      <c r="AB173" s="26"/>
      <c r="AC173" s="41"/>
      <c r="AE173" s="4"/>
      <c r="AH173" s="11"/>
      <c r="AI173" s="7"/>
      <c r="AJ173" s="11"/>
      <c r="AK173" s="11"/>
      <c r="AL173" s="3"/>
      <c r="AM173" s="3"/>
    </row>
    <row r="174" spans="1:39" s="22" customFormat="1" ht="10.5" customHeight="1" x14ac:dyDescent="0.25">
      <c r="A174" s="11"/>
      <c r="B174" s="19"/>
      <c r="C174" s="19"/>
      <c r="D174" s="19"/>
      <c r="E174" s="19"/>
      <c r="F174" s="11"/>
      <c r="G174" s="19"/>
      <c r="H174" s="11"/>
      <c r="I174" s="19"/>
      <c r="J174" s="19"/>
      <c r="K174" s="11"/>
      <c r="L174" s="19"/>
      <c r="M174" s="20"/>
      <c r="R174" s="123"/>
      <c r="S174" s="25"/>
      <c r="T174" s="10"/>
      <c r="U174" s="13"/>
      <c r="V174" s="26"/>
      <c r="W174" s="10"/>
      <c r="X174" s="1"/>
      <c r="Y174" s="7"/>
      <c r="Z174" s="7"/>
      <c r="AA174" s="56"/>
      <c r="AB174" s="56"/>
      <c r="AC174" s="3"/>
      <c r="AD174" s="7"/>
      <c r="AE174" s="7"/>
      <c r="AF174" s="7"/>
      <c r="AG174" s="11"/>
      <c r="AH174" s="11"/>
      <c r="AI174" s="7"/>
      <c r="AJ174" s="26"/>
      <c r="AK174" s="11"/>
      <c r="AL174" s="3"/>
      <c r="AM174" s="3"/>
    </row>
    <row r="175" spans="1:39" s="22" customFormat="1" ht="10.5" customHeight="1" x14ac:dyDescent="0.25">
      <c r="A175" s="11"/>
      <c r="B175" s="19"/>
      <c r="C175" s="19"/>
      <c r="D175" s="19"/>
      <c r="E175" s="19"/>
      <c r="F175" s="11"/>
      <c r="G175" s="19"/>
      <c r="H175" s="11"/>
      <c r="I175" s="19"/>
      <c r="J175" s="19"/>
      <c r="K175" s="11"/>
      <c r="L175" s="19"/>
      <c r="M175" s="20"/>
      <c r="O175" s="15"/>
      <c r="R175" s="123"/>
      <c r="S175" s="10"/>
      <c r="T175" s="10"/>
      <c r="U175" s="13"/>
      <c r="V175" s="5"/>
      <c r="W175" s="27"/>
      <c r="X175" s="4"/>
      <c r="Y175" s="11"/>
      <c r="AA175" s="56"/>
      <c r="AB175" s="1"/>
      <c r="AD175" s="27"/>
      <c r="AE175" s="11"/>
      <c r="AF175" s="11"/>
      <c r="AG175" s="11"/>
      <c r="AH175" s="11"/>
      <c r="AI175" s="7"/>
      <c r="AJ175" s="26"/>
      <c r="AK175" s="11"/>
      <c r="AL175" s="3"/>
      <c r="AM175" s="3"/>
    </row>
    <row r="176" spans="1:39" ht="10.5" customHeight="1" x14ac:dyDescent="0.25">
      <c r="A176" s="11"/>
      <c r="B176" s="19"/>
      <c r="C176" s="19"/>
      <c r="D176" s="19"/>
      <c r="E176" s="19"/>
      <c r="F176" s="11"/>
      <c r="G176" s="19"/>
      <c r="H176" s="11"/>
      <c r="I176" s="19"/>
      <c r="AA176" s="65"/>
      <c r="AB176" s="4"/>
    </row>
    <row r="177" spans="1:36" ht="10.5" customHeight="1" x14ac:dyDescent="0.25">
      <c r="A177" s="11"/>
      <c r="D177" s="17"/>
      <c r="V177" s="26"/>
    </row>
    <row r="178" spans="1:36" ht="10.5" customHeight="1" x14ac:dyDescent="0.25">
      <c r="V178" s="4"/>
      <c r="AB178" s="56"/>
      <c r="AC178" s="3"/>
      <c r="AJ178" s="26"/>
    </row>
    <row r="179" spans="1:36" ht="12" customHeight="1" x14ac:dyDescent="0.25">
      <c r="V179" s="3"/>
      <c r="W179" s="7"/>
      <c r="X179" s="7"/>
      <c r="Y179" s="7"/>
      <c r="Z179" s="7"/>
      <c r="AA179" s="7"/>
      <c r="AB179" s="56"/>
      <c r="AC179" s="3"/>
      <c r="AD179" s="7"/>
      <c r="AE179" s="7"/>
      <c r="AF179" s="7"/>
      <c r="AJ179" s="26"/>
    </row>
    <row r="180" spans="1:36" ht="12" customHeight="1" x14ac:dyDescent="0.25">
      <c r="AB180" s="56"/>
      <c r="AC180" s="3"/>
      <c r="AJ180" s="26"/>
    </row>
    <row r="181" spans="1:36" ht="12" customHeight="1" x14ac:dyDescent="0.25">
      <c r="AB181" s="56"/>
      <c r="AC181" s="3"/>
      <c r="AJ181" s="26"/>
    </row>
    <row r="182" spans="1:36" ht="12" customHeight="1" x14ac:dyDescent="0.25">
      <c r="AB182" s="56"/>
      <c r="AC182" s="3"/>
      <c r="AJ182" s="26"/>
    </row>
    <row r="183" spans="1:36" ht="12" customHeight="1" x14ac:dyDescent="0.25">
      <c r="AB183" s="56"/>
      <c r="AC183" s="3"/>
      <c r="AJ183" s="26"/>
    </row>
    <row r="184" spans="1:36" ht="12" customHeight="1" x14ac:dyDescent="0.25">
      <c r="AB184" s="56"/>
      <c r="AC184" s="4"/>
      <c r="AJ184" s="26"/>
    </row>
    <row r="185" spans="1:36" ht="12" customHeight="1" x14ac:dyDescent="0.25">
      <c r="AC185" s="5"/>
      <c r="AJ185" s="26"/>
    </row>
  </sheetData>
  <pageMargins left="0.70866141732283472" right="0.11811023622047245" top="0.78740157480314965" bottom="0.3937007874015748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310325</vt:lpstr>
      <vt:lpstr>VAT 2024-25</vt:lpstr>
      <vt:lpstr>310324 apm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</dc:creator>
  <cp:lastModifiedBy>Jonathan Pool</cp:lastModifiedBy>
  <cp:lastPrinted>2024-09-24T10:55:12Z</cp:lastPrinted>
  <dcterms:created xsi:type="dcterms:W3CDTF">2007-03-13T15:50:56Z</dcterms:created>
  <dcterms:modified xsi:type="dcterms:W3CDTF">2025-06-04T13:03:38Z</dcterms:modified>
</cp:coreProperties>
</file>